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aimeWhite\Documents\Clients\Pete Layton and Meg Schmitz\GSCX Data Room Deal Room\GSCX Financial and Economic Model\"/>
    </mc:Choice>
  </mc:AlternateContent>
  <xr:revisionPtr revIDLastSave="0" documentId="8_{2DD60C0D-F859-4A7B-803E-094B8B839CC0}" xr6:coauthVersionLast="47" xr6:coauthVersionMax="47" xr10:uidLastSave="{00000000-0000-0000-0000-000000000000}"/>
  <bookViews>
    <workbookView xWindow="-108" yWindow="-108" windowWidth="23256" windowHeight="12576" firstSheet="3" activeTab="5" xr2:uid="{00000000-000D-0000-FFFF-FFFF00000000}"/>
  </bookViews>
  <sheets>
    <sheet name="Dashboard" sheetId="1" r:id="rId1"/>
    <sheet name="Scenario Control" sheetId="2" r:id="rId2"/>
    <sheet name="Sources &amp; Uses" sheetId="3" r:id="rId3"/>
    <sheet name="Revenue Drivers" sheetId="4" r:id="rId4"/>
    <sheet name="Revenue Model" sheetId="5" r:id="rId5"/>
    <sheet name="24M Operating Plan" sheetId="6" r:id="rId6"/>
    <sheet name="5Y Summary" sheetId="7" r:id="rId7"/>
    <sheet name="Regulatory Capital" sheetId="8" r:id="rId8"/>
    <sheet name="Scenario Analysis" sheetId="9" r:id="rId9"/>
    <sheet name="Note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8" l="1"/>
  <c r="E7" i="8"/>
  <c r="D7" i="8"/>
  <c r="C7" i="8"/>
  <c r="B7" i="8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B13" i="6" s="1"/>
  <c r="C13" i="6" s="1"/>
  <c r="D13" i="6" s="1"/>
  <c r="E13" i="6" s="1"/>
  <c r="F13" i="6" s="1"/>
  <c r="G13" i="6" s="1"/>
  <c r="H13" i="6" s="1"/>
  <c r="I13" i="6" s="1"/>
  <c r="J13" i="6" s="1"/>
  <c r="K13" i="6" s="1"/>
  <c r="L13" i="6" s="1"/>
  <c r="M13" i="6" s="1"/>
  <c r="N13" i="6" s="1"/>
  <c r="O13" i="6" s="1"/>
  <c r="P13" i="6" s="1"/>
  <c r="Q13" i="6" s="1"/>
  <c r="R13" i="6" s="1"/>
  <c r="S13" i="6" s="1"/>
  <c r="T13" i="6" s="1"/>
  <c r="U13" i="6" s="1"/>
  <c r="V13" i="6" s="1"/>
  <c r="W13" i="6" s="1"/>
  <c r="X13" i="6" s="1"/>
  <c r="Y13" i="6" s="1"/>
  <c r="G12" i="5"/>
  <c r="F12" i="5"/>
  <c r="E12" i="5"/>
  <c r="D12" i="5"/>
  <c r="C12" i="5"/>
  <c r="G11" i="5"/>
  <c r="F11" i="5"/>
  <c r="E11" i="5"/>
  <c r="D11" i="5"/>
  <c r="C11" i="5"/>
  <c r="G10" i="5"/>
  <c r="F10" i="5"/>
  <c r="E10" i="5"/>
  <c r="D10" i="5"/>
  <c r="C10" i="5"/>
  <c r="G9" i="5"/>
  <c r="F9" i="5"/>
  <c r="E9" i="5"/>
  <c r="D9" i="5"/>
  <c r="C9" i="5"/>
  <c r="G8" i="5"/>
  <c r="F8" i="5"/>
  <c r="E8" i="5"/>
  <c r="D8" i="5"/>
  <c r="C8" i="5"/>
  <c r="G7" i="5"/>
  <c r="F7" i="5"/>
  <c r="E7" i="5"/>
  <c r="D7" i="5"/>
  <c r="C7" i="5"/>
  <c r="G6" i="5"/>
  <c r="F6" i="5"/>
  <c r="E6" i="5"/>
  <c r="D6" i="5"/>
  <c r="C6" i="5"/>
  <c r="G5" i="5"/>
  <c r="F5" i="5"/>
  <c r="E5" i="5"/>
  <c r="E13" i="5" s="1"/>
  <c r="D5" i="5"/>
  <c r="C5" i="5"/>
  <c r="G4" i="5"/>
  <c r="G13" i="5" s="1"/>
  <c r="F4" i="5"/>
  <c r="F13" i="5" s="1"/>
  <c r="E4" i="5"/>
  <c r="D4" i="5"/>
  <c r="D13" i="5" s="1"/>
  <c r="C4" i="5"/>
  <c r="C13" i="5" s="1"/>
  <c r="C13" i="3"/>
  <c r="B13" i="3"/>
  <c r="C11" i="4" l="1"/>
  <c r="B11" i="4"/>
  <c r="F11" i="4"/>
  <c r="D11" i="4"/>
  <c r="E11" i="4"/>
</calcChain>
</file>

<file path=xl/sharedStrings.xml><?xml version="1.0" encoding="utf-8"?>
<sst xmlns="http://schemas.openxmlformats.org/spreadsheetml/2006/main" count="376" uniqueCount="246">
  <si>
    <t>GSCX MVP Institutional Financial Model — Version 2</t>
  </si>
  <si>
    <t>Executive Dashboard | Illustrative management assumptions for Series A diligence</t>
  </si>
  <si>
    <t>Metric</t>
  </si>
  <si>
    <t>Y1</t>
  </si>
  <si>
    <t>Y2</t>
  </si>
  <si>
    <t>Y3</t>
  </si>
  <si>
    <t>Y4</t>
  </si>
  <si>
    <t>Y5</t>
  </si>
  <si>
    <t>Source / Logic</t>
  </si>
  <si>
    <t>Notes</t>
  </si>
  <si>
    <t>Regulatory Status</t>
  </si>
  <si>
    <t>Class M</t>
  </si>
  <si>
    <t>Class F</t>
  </si>
  <si>
    <t>Expansion</t>
  </si>
  <si>
    <t>Multi-Jurisdiction</t>
  </si>
  <si>
    <t>24M Operating Plan</t>
  </si>
  <si>
    <t>Milestone-driven</t>
  </si>
  <si>
    <t>Active Jurisdictions</t>
  </si>
  <si>
    <t>5Y Summary</t>
  </si>
  <si>
    <t>Bermuda first</t>
  </si>
  <si>
    <t>Institutional Participants</t>
  </si>
  <si>
    <t>Revenue Drivers</t>
  </si>
  <si>
    <t>All participant types</t>
  </si>
  <si>
    <t>Transaction Volume (£mm)</t>
  </si>
  <si>
    <t>Illustrative</t>
  </si>
  <si>
    <t>Revenue (£mm)</t>
  </si>
  <si>
    <t>Formula-driven</t>
  </si>
  <si>
    <t>EBITDA (£mm)</t>
  </si>
  <si>
    <t>Before financing</t>
  </si>
  <si>
    <t>Ending Cash (£mm)</t>
  </si>
  <si>
    <t>After Series A</t>
  </si>
  <si>
    <t>Series A Milestone Pathway</t>
  </si>
  <si>
    <t>Step</t>
  </si>
  <si>
    <t>0–3 Months</t>
  </si>
  <si>
    <t>4–6 Months</t>
  </si>
  <si>
    <t>7–12 Months</t>
  </si>
  <si>
    <t>13–18 Months</t>
  </si>
  <si>
    <t>19–24 Months</t>
  </si>
  <si>
    <t>Milestone</t>
  </si>
  <si>
    <t>Class M Pathway</t>
  </si>
  <si>
    <t>Infrastructure Build</t>
  </si>
  <si>
    <t>Pilot Trades</t>
  </si>
  <si>
    <t>Class F Conversion</t>
  </si>
  <si>
    <t>Commercial Launch / Expansion Readiness</t>
  </si>
  <si>
    <t>Primary Risk Retired</t>
  </si>
  <si>
    <t>Regulatory Formation</t>
  </si>
  <si>
    <t>Technology Integration</t>
  </si>
  <si>
    <t>Operational Execution</t>
  </si>
  <si>
    <t>Commercialization</t>
  </si>
  <si>
    <t>Expansion Readiness</t>
  </si>
  <si>
    <t>Evidence</t>
  </si>
  <si>
    <t>Legal + Regulatory Workplan</t>
  </si>
  <si>
    <t>IBM / Custody / Trust Build</t>
  </si>
  <si>
    <t>10+ illustrative trades</t>
  </si>
  <si>
    <t>Recurring revenue activation</t>
  </si>
  <si>
    <t>Jurisdiction roadmap</t>
  </si>
  <si>
    <t>Important Notice</t>
  </si>
  <si>
    <t>This workbook is an illustrative MVP model for Series A planning. It is not a forecast, valuation, or guarantee of future performance.</t>
  </si>
  <si>
    <t>Blue font indicates management assumptions. Black font indicates formulas / calculations. Update assumptions as pricing and licensing details are finalized.</t>
  </si>
  <si>
    <t>Scenario Control &amp; Key Inputs</t>
  </si>
  <si>
    <t>Active Scenario</t>
  </si>
  <si>
    <t>Base</t>
  </si>
  <si>
    <t>Scenario</t>
  </si>
  <si>
    <t>Conservative</t>
  </si>
  <si>
    <t>Scenario Weight</t>
  </si>
  <si>
    <t>Applies to transaction volume and participant growth</t>
  </si>
  <si>
    <t>Series A Raise (£mm)</t>
  </si>
  <si>
    <t>Capital availability case</t>
  </si>
  <si>
    <t>Founding Member Fee (£)</t>
  </si>
  <si>
    <t>Illustrative annual fee</t>
  </si>
  <si>
    <t>Institutional Member Fee (£)</t>
  </si>
  <si>
    <t>Strategic Member Fee (£)</t>
  </si>
  <si>
    <t>Settlement Fee %</t>
  </si>
  <si>
    <t>10–20 bps range</t>
  </si>
  <si>
    <t>Transaction Processing Fee %</t>
  </si>
  <si>
    <t>7.5–12.5 bps range</t>
  </si>
  <si>
    <t>Custody Fee % of AUC</t>
  </si>
  <si>
    <t>Annual fee on assets under custody</t>
  </si>
  <si>
    <t>Insurance Participation %</t>
  </si>
  <si>
    <t>Participation fee, not underwriting profit</t>
  </si>
  <si>
    <t>Trust Setup Fee (£)</t>
  </si>
  <si>
    <t>Per transaction / structure</t>
  </si>
  <si>
    <t>Operating Expense Annual Growth</t>
  </si>
  <si>
    <t>After Year 2</t>
  </si>
  <si>
    <t>Sources &amp; Uses of Series A Capital</t>
  </si>
  <si>
    <t>Use of Proceeds</t>
  </si>
  <si>
    <t>£15M Base Case</t>
  </si>
  <si>
    <t>£20M Target Case</t>
  </si>
  <si>
    <t>IBM Infrastructure &amp; Core Systems</t>
  </si>
  <si>
    <t>Core backbone / secure infrastructure</t>
  </si>
  <si>
    <t>Regulatory Licensing &amp; Governance</t>
  </si>
  <si>
    <t>Bermuda Class M → Class F; future pathways</t>
  </si>
  <si>
    <t>Technology Development</t>
  </si>
  <si>
    <t>Front-end, API, workflows, integrations</t>
  </si>
  <si>
    <t>Compliance, Legal &amp; Risk</t>
  </si>
  <si>
    <t>AML/KYC, policies, audits, counsel</t>
  </si>
  <si>
    <t>Custody &amp; Trust Operations</t>
  </si>
  <si>
    <t>Custody and trust setup</t>
  </si>
  <si>
    <t>Team &amp; Operating Expenses</t>
  </si>
  <si>
    <t>Core operating team</t>
  </si>
  <si>
    <t>Business Development &amp; Partnerships</t>
  </si>
  <si>
    <t>Family offices, banks, logistics, liquidity providers</t>
  </si>
  <si>
    <t>Regulatory Capital Reserves</t>
  </si>
  <si>
    <t>Reserve / statutory capital placeholder</t>
  </si>
  <si>
    <t>Strategic Contingency</t>
  </si>
  <si>
    <t>Buffer for timing and execution</t>
  </si>
  <si>
    <t>Total Uses</t>
  </si>
  <si>
    <t>Revenue Driver Schedule</t>
  </si>
  <si>
    <t>Founding Members</t>
  </si>
  <si>
    <t>Institutional Members</t>
  </si>
  <si>
    <t>Strategic Members</t>
  </si>
  <si>
    <t>Total Participants</t>
  </si>
  <si>
    <t>Pilot / Commercial Transactions</t>
  </si>
  <si>
    <t>Average Trade Size (£mm)</t>
  </si>
  <si>
    <t>Assets Under Custody (£mm)</t>
  </si>
  <si>
    <t>Insured / Covered Volume (£mm)</t>
  </si>
  <si>
    <t>Trust Structures</t>
  </si>
  <si>
    <t>Revenue Model by Stream (£mm)</t>
  </si>
  <si>
    <t>Revenue Stream</t>
  </si>
  <si>
    <t>Formula / Driver</t>
  </si>
  <si>
    <t>Membership Revenue</t>
  </si>
  <si>
    <t>Member count x fee</t>
  </si>
  <si>
    <t>Settlement Revenue</t>
  </si>
  <si>
    <t>Volume x 15 bps</t>
  </si>
  <si>
    <t>Transaction Processing</t>
  </si>
  <si>
    <t>Volume x 10 bps</t>
  </si>
  <si>
    <t>Custody Revenue</t>
  </si>
  <si>
    <t>AUC x 25 bps</t>
  </si>
  <si>
    <t>Trust &amp; Tokenization</t>
  </si>
  <si>
    <t>Structures x setup fee</t>
  </si>
  <si>
    <t>Insurance Participation</t>
  </si>
  <si>
    <t>Covered volume x fee</t>
  </si>
  <si>
    <t>Trade Finance Facilitation</t>
  </si>
  <si>
    <t>Future phase</t>
  </si>
  <si>
    <t>Data &amp; Intelligence</t>
  </si>
  <si>
    <t>Advanced Financial Products</t>
  </si>
  <si>
    <t>Long-term phase</t>
  </si>
  <si>
    <t>Total Revenue</t>
  </si>
  <si>
    <t>Sum of streams</t>
  </si>
  <si>
    <t>24-Month Operating Plan — Monthly Burn &amp; Milestones</t>
  </si>
  <si>
    <t>Operating Category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</si>
  <si>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</si>
  <si>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</si>
  <si>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</si>
  <si>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</si>
  <si>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</si>
  <si>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</si>
  <si>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</si>
  <si>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</si>
  <si>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</si>
  <si>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</si>
  <si>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</si>
  <si>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</si>
  <si>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</si>
  <si>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</si>
  <si>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</si>
  <si>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</si>
  <si>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</si>
  <si>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</si>
  <si>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</si>
  <si>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</si>
  <si>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</si>
  <si>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</si>
  <si>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</si>
  <si>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</si>
  <si>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Regulatory / Licensing</t>
  </si>
  <si>
    <t>Legal &amp; Governance</t>
  </si>
  <si>
    <t>IBM / Infrastructure</t>
  </si>
  <si>
    <t>Compliance &amp; Risk</t>
  </si>
  <si>
    <t>Custody &amp; Trust Setup</t>
  </si>
  <si>
    <t>Team &amp; Operations</t>
  </si>
  <si>
    <t>Business Development</t>
  </si>
  <si>
    <t>Total Monthly Burn</t>
  </si>
  <si>
    <t>Cumulative Burn</t>
  </si>
  <si>
    <t>Class M Validation / Pilot Trades</t>
  </si>
  <si>
    <t>Regulatory</t>
  </si>
  <si>
    <t>Technology</t>
  </si>
  <si>
    <t>Operational</t>
  </si>
  <si>
    <t>Illustrative Evidence</t>
  </si>
  <si>
    <t>Counsel / filings</t>
  </si>
  <si>
    <t>IBM + custody build</t>
  </si>
  <si>
    <t>Pilot transactions</t>
  </si>
  <si>
    <t>Class F package</t>
  </si>
  <si>
    <t>Revenue / partners</t>
  </si>
  <si>
    <t>Decision Gate</t>
  </si>
  <si>
    <t>Proceed</t>
  </si>
  <si>
    <t>Test</t>
  </si>
  <si>
    <t>Validate</t>
  </si>
  <si>
    <t>Convert</t>
  </si>
  <si>
    <t>Scale</t>
  </si>
  <si>
    <t>Five-Year Financial Summary (£mm except KPIs)</t>
  </si>
  <si>
    <t>Participants</t>
  </si>
  <si>
    <t>Cost of Revenue (£mm)</t>
  </si>
  <si>
    <t>Gross Profit (£mm)</t>
  </si>
  <si>
    <t>Gross Margin</t>
  </si>
  <si>
    <t>Operating Expense (£mm)</t>
  </si>
  <si>
    <t>EBITDA Margin</t>
  </si>
  <si>
    <t>Series A Proceeds (£mm)</t>
  </si>
  <si>
    <t>Capital Expenditures (£mm)</t>
  </si>
  <si>
    <t>Regulatory Capital Reserve (£mm)</t>
  </si>
  <si>
    <t>Free Cash Flow Before Financing (£mm)</t>
  </si>
  <si>
    <t>Regulatory Capital Placeholder Schedule</t>
  </si>
  <si>
    <t>Category</t>
  </si>
  <si>
    <t>Bermuda Class M / Validation Reserve</t>
  </si>
  <si>
    <t>Bermuda Class F / Commercial Reserve</t>
  </si>
  <si>
    <t>Expansion Jurisdiction Reserves</t>
  </si>
  <si>
    <t>Total Regulatory Capital Reserve</t>
  </si>
  <si>
    <t>Note</t>
  </si>
  <si>
    <t>Illustrative only</t>
  </si>
  <si>
    <t>Subject to counsel / regulator</t>
  </si>
  <si>
    <t>Subject to expansion scope</t>
  </si>
  <si>
    <t>Scenario Analysis — Revenue / EBITDA Sensitivity</t>
  </si>
  <si>
    <t>Y1 Revenue</t>
  </si>
  <si>
    <t>Y2 Revenue</t>
  </si>
  <si>
    <t>Y3 Revenue</t>
  </si>
  <si>
    <t>Y4 Revenue</t>
  </si>
  <si>
    <t>Y5 Revenue</t>
  </si>
  <si>
    <t>Model Notes &amp; Source Documentation</t>
  </si>
  <si>
    <t>Topic</t>
  </si>
  <si>
    <t>Description</t>
  </si>
  <si>
    <t>Source / Basis</t>
  </si>
  <si>
    <t>Investor Treatment</t>
  </si>
  <si>
    <t>Purpose</t>
  </si>
  <si>
    <t>MVP institutional financial model for Series A diligence.</t>
  </si>
  <si>
    <t>Management planning assumptions; transcript-driven strategy discussion.</t>
  </si>
  <si>
    <t>Illustrative; not a forecast.</t>
  </si>
  <si>
    <t>Regulatory Path</t>
  </si>
  <si>
    <t>Bermuda Class M validation followed by Class F commercial operations.</t>
  </si>
  <si>
    <t>Management statements regarding Appleby / Bermuda pathway.</t>
  </si>
  <si>
    <t>Confirm with counsel before final diligence.</t>
  </si>
  <si>
    <t>Fee Assumptions</t>
  </si>
  <si>
    <t>Membership, settlement, transaction, custody, trust, insurance, and future services.</t>
  </si>
  <si>
    <t>Comparable infrastructure logic and GSCX revenue assumptions methodology.</t>
  </si>
  <si>
    <t>Update once pricing is approved.</t>
  </si>
  <si>
    <t>Operating Plan</t>
  </si>
  <si>
    <t>24-month monthly burn schedule tied to regulatory / operating milestones.</t>
  </si>
  <si>
    <t>Series A capital allocation memo and 24-month operating plan.</t>
  </si>
  <si>
    <t>Use for capital planning.</t>
  </si>
  <si>
    <t>Future Revenues</t>
  </si>
  <si>
    <t>Trade finance facilitation, data, and financial products are included as later-stage placeholders.</t>
  </si>
  <si>
    <t>Business model and revenue architecture documents.</t>
  </si>
  <si>
    <t>Do not treat as near-term revenue commitment.</t>
  </si>
  <si>
    <t>Disclaimer</t>
  </si>
  <si>
    <t>Actual results may differ materially from illustrative assumptions.</t>
  </si>
  <si>
    <t>Management assumption model.</t>
  </si>
  <si>
    <t>For planning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</si>
</sst>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[Red]\(#,##0\);\-"/>
    <numFmt numFmtId="165" formatCode="\£#,##0.0;[Red]\(\£#,##0.0\);\-"/>
    <numFmt numFmtId="166" formatCode="\£#,##0;[Red]\(\£#,##0\);\-"/>
    <numFmt numFmtId="167" formatCode="0.0%"/>
  </numFmts>
  <fonts count="10">
    <font>
      <sz val="11"/>
      <name val="Carlito"/>
    </font>
    <font>
      <b/>
      <sz val="15"/>
      <color rgb="FFFFFFFF"/>
      <name val="Carlito"/>
    </font>
    <font>
      <b/>
      <sz val="10"/>
      <color rgb="FFFFFFFF"/>
      <name val="Carlito"/>
    </font>
    <font>
      <sz val="10"/>
      <name val="Carlito"/>
    </font>
    <font>
      <b/>
      <sz val="10"/>
      <color rgb="FF0B2E4F"/>
      <name val="Carlito"/>
    </font>
    <font>
      <b/>
      <sz val="10"/>
      <color rgb="FF0000FF"/>
      <name val="Carlito"/>
    </font>
    <font>
      <sz val="10"/>
      <color rgb="FF0000FF"/>
      <name val="Carlito"/>
    </font>
    <font>
      <b/>
      <sz val="10"/>
      <name val="Carlito"/>
    </font>
    <font>
      <sz val="10"/>
      <color rgb="FF000000"/>
      <name val="Carlito"/>
    </font>
    <font>
      <b/>
      <sz val="10"/>
      <color rgb="FF000000"/>
      <name val="Carlito"/>
    </font>
  </fonts>
  <fills count="7">
    <fill>
      <patternFill patternType="none"/>
    </fill>
    <fill>
      <patternFill patternType="gray125"/>
    </fill>
    <fill>
      <patternFill patternType="solid">
        <fgColor rgb="FF0B2E4F"/>
      </patternFill>
    </fill>
    <fill>
      <patternFill patternType="solid">
        <fgColor rgb="FFD9E8F5"/>
      </patternFill>
    </fill>
    <fill>
      <patternFill patternType="solid">
        <fgColor rgb="FF1F7A8C"/>
      </patternFill>
    </fill>
    <fill>
      <patternFill patternType="solid">
        <fgColor rgb="FFFFF2CC"/>
      </patternFill>
    </fill>
    <fill>
      <patternFill patternType="solid">
        <fgColor rgb="FFF6FAFD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5" fillId="5" borderId="0" xfId="0" applyFont="1" applyFill="1" applyAlignment="1">
      <alignment vertical="top"/>
    </xf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vertical="top"/>
    </xf>
    <xf numFmtId="166" fontId="6" fillId="0" borderId="0" xfId="0" applyNumberFormat="1" applyFont="1" applyAlignment="1">
      <alignment vertical="top"/>
    </xf>
    <xf numFmtId="167" fontId="6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0" fontId="7" fillId="3" borderId="0" xfId="0" applyFont="1" applyFill="1" applyAlignment="1">
      <alignment vertical="top"/>
    </xf>
    <xf numFmtId="165" fontId="7" fillId="3" borderId="0" xfId="0" applyNumberFormat="1" applyFont="1" applyFill="1" applyAlignment="1">
      <alignment vertical="top"/>
    </xf>
    <xf numFmtId="0" fontId="2" fillId="4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6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164" fontId="6" fillId="0" borderId="0" xfId="0" applyNumberFormat="1" applyFont="1" applyAlignment="1">
      <alignment vertical="top"/>
    </xf>
    <xf numFmtId="165" fontId="8" fillId="0" borderId="0" xfId="0" applyNumberFormat="1" applyFont="1" applyAlignment="1">
      <alignment vertical="top"/>
    </xf>
    <xf numFmtId="165" fontId="9" fillId="3" borderId="0" xfId="0" applyNumberFormat="1" applyFont="1" applyFill="1" applyAlignment="1">
      <alignment vertical="top"/>
    </xf>
    <xf numFmtId="164" fontId="8" fillId="0" borderId="0" xfId="0" applyNumberFormat="1" applyFont="1" applyAlignment="1">
      <alignment vertical="top"/>
    </xf>
    <xf numFmtId="165" fontId="8" fillId="6" borderId="0" xfId="0" applyNumberFormat="1" applyFont="1" applyFill="1" applyAlignment="1">
      <alignment vertical="top"/>
    </xf>
    <xf numFmtId="165" fontId="8" fillId="3" borderId="0" xfId="0" applyNumberFormat="1" applyFont="1" applyFill="1" applyAlignment="1">
      <alignment vertical="top"/>
    </xf>
    <xf numFmtId="167" fontId="8" fillId="3" borderId="0" xfId="0" applyNumberFormat="1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164" fontId="3" fillId="0" borderId="5" xfId="0" applyNumberFormat="1" applyFont="1" applyBorder="1" applyAlignment="1">
      <alignment vertical="top" wrapText="1"/>
    </xf>
    <xf numFmtId="165" fontId="3" fillId="0" borderId="5" xfId="0" applyNumberFormat="1" applyFont="1" applyBorder="1" applyAlignment="1">
      <alignment vertical="top" wrapText="1"/>
    </xf>
    <xf numFmtId="165" fontId="3" fillId="0" borderId="8" xfId="0" applyNumberFormat="1" applyFont="1" applyBorder="1" applyAlignment="1">
      <alignment vertical="top" wrapText="1"/>
    </xf>
    <xf numFmtId="0" fontId="2" fillId="4" borderId="0" xfId="0" applyFont="1" applyFill="1" applyAlignment="1">
      <alignment horizontal="center" vertical="top" wrapText="1"/>
    </xf>
    <xf numFmtId="165" fontId="8" fillId="0" borderId="0" xfId="0" applyNumberFormat="1" applyFont="1" applyAlignment="1">
      <alignment vertical="top" wrapText="1"/>
    </xf>
    <xf numFmtId="0" fontId="7" fillId="3" borderId="0" xfId="0" applyFont="1" applyFill="1" applyAlignment="1">
      <alignment vertical="top" wrapText="1"/>
    </xf>
    <xf numFmtId="165" fontId="9" fillId="3" borderId="0" xfId="0" applyNumberFormat="1" applyFont="1" applyFill="1" applyAlignment="1">
      <alignment vertical="top" wrapText="1"/>
    </xf>
    <xf numFmtId="167" fontId="8" fillId="6" borderId="0" xfId="0" applyNumberFormat="1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6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Revenue</c:v>
          </c:tx>
          <c:invertIfNegative val="1"/>
          <c:cat>
            <c:strRef>
              <c:f>Dashboard!$B$5:$F$5</c:f>
              <c:strCache>
                <c:ptCount val="5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</c:strCache>
            </c:strRef>
          </c:cat>
          <c:val>
            <c:numRef>
              <c:f>Dashboard!$B$10:$F$10</c:f>
              <c:numCache>
                <c:formatCode>\£#,##0.0;[Red]\(\£#,##0.0\);\-</c:formatCode>
                <c:ptCount val="5"/>
                <c:pt idx="0">
                  <c:v>0.30499999999999999</c:v>
                </c:pt>
                <c:pt idx="1">
                  <c:v>1.125</c:v>
                </c:pt>
                <c:pt idx="2">
                  <c:v>4.55</c:v>
                </c:pt>
                <c:pt idx="3">
                  <c:v>17.39</c:v>
                </c:pt>
                <c:pt idx="4">
                  <c:v>76.75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80-43F0-B68E-BE820C34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£#,##0.0;[Red]\(\£#,##0.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tx>
            <c:v>Transaction Volume</c:v>
          </c:tx>
          <c:cat>
            <c:strRef>
              <c:f>Dashboard!$B$5:$F$5</c:f>
              <c:strCache>
                <c:ptCount val="5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</c:strCache>
            </c:strRef>
          </c:cat>
          <c:val>
            <c:numRef>
              <c:f>Dashboard!$B$9:$F$9</c:f>
              <c:numCache>
                <c:formatCode>\£#,##0.0;[Red]\(\£#,##0.0\);\-</c:formatCode>
                <c:ptCount val="5"/>
                <c:pt idx="0">
                  <c:v>10</c:v>
                </c:pt>
                <c:pt idx="1">
                  <c:v>200</c:v>
                </c:pt>
                <c:pt idx="2">
                  <c:v>1000</c:v>
                </c:pt>
                <c:pt idx="3">
                  <c:v>4950</c:v>
                </c:pt>
                <c:pt idx="4">
                  <c:v>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0-4F72-9AEE-D894D9FD0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£#,##0.0;[Red]\(\£#,##0.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£20M Target Case</c:v>
          </c:tx>
          <c:invertIfNegative val="1"/>
          <c:cat>
            <c:strRef>
              <c:f>'Sources &amp; Uses'!$A$4:$A$12</c:f>
              <c:strCache>
                <c:ptCount val="9"/>
                <c:pt idx="0">
                  <c:v>IBM Infrastructure &amp; Core Systems</c:v>
                </c:pt>
                <c:pt idx="1">
                  <c:v>Regulatory Licensing &amp; Governance</c:v>
                </c:pt>
                <c:pt idx="2">
                  <c:v>Technology Development</c:v>
                </c:pt>
                <c:pt idx="3">
                  <c:v>Compliance, Legal &amp; Risk</c:v>
                </c:pt>
                <c:pt idx="4">
                  <c:v>Custody &amp; Trust Operations</c:v>
                </c:pt>
                <c:pt idx="5">
                  <c:v>Team &amp; Operating Expenses</c:v>
                </c:pt>
                <c:pt idx="6">
                  <c:v>Business Development &amp; Partnerships</c:v>
                </c:pt>
                <c:pt idx="7">
                  <c:v>Regulatory Capital Reserves</c:v>
                </c:pt>
                <c:pt idx="8">
                  <c:v>Strategic Contingency</c:v>
                </c:pt>
              </c:strCache>
            </c:strRef>
          </c:cat>
          <c:val>
            <c:numRef>
              <c:f>'Sources &amp; Uses'!$C$4:$C$12</c:f>
              <c:numCache>
                <c:formatCode>\£#,##0.0;[Red]\(\£#,##0.0\);\-</c:formatCode>
                <c:ptCount val="9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1.5</c:v>
                </c:pt>
                <c:pt idx="5">
                  <c:v>2.5</c:v>
                </c:pt>
                <c:pt idx="6">
                  <c:v>1.5</c:v>
                </c:pt>
                <c:pt idx="7">
                  <c:v>2.5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5-45FD-B379-84911ED1C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£#,##0.0;[Red]\(\£#,##0.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v>Formula / Driver</c:v>
          </c:tx>
          <c:invertIfNegative val="1"/>
          <c:cat>
            <c:strRef>
              <c:f>'Revenue Model'!$A$4:$A$12</c:f>
              <c:strCache>
                <c:ptCount val="9"/>
                <c:pt idx="0">
                  <c:v>Membership Revenue</c:v>
                </c:pt>
                <c:pt idx="1">
                  <c:v>Settlement Revenue</c:v>
                </c:pt>
                <c:pt idx="2">
                  <c:v>Transaction Processing</c:v>
                </c:pt>
                <c:pt idx="3">
                  <c:v>Custody Revenue</c:v>
                </c:pt>
                <c:pt idx="4">
                  <c:v>Trust &amp; Tokenization</c:v>
                </c:pt>
                <c:pt idx="5">
                  <c:v>Insurance Participation</c:v>
                </c:pt>
                <c:pt idx="6">
                  <c:v>Trade Finance Facilitation</c:v>
                </c:pt>
                <c:pt idx="7">
                  <c:v>Data &amp; Intelligence</c:v>
                </c:pt>
                <c:pt idx="8">
                  <c:v>Advanced Financial Products</c:v>
                </c:pt>
              </c:strCache>
            </c:strRef>
          </c:cat>
          <c:val>
            <c:numRef>
              <c:f>'Revenue Model'!$B$4:$B$12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25-4F01-9B70-704E74FB16FA}"/>
            </c:ext>
          </c:extLst>
        </c:ser>
        <c:ser>
          <c:idx val="1"/>
          <c:order val="1"/>
          <c:tx>
            <c:v>Y1</c:v>
          </c:tx>
          <c:invertIfNegative val="1"/>
          <c:cat>
            <c:strRef>
              <c:f>'Revenue Model'!$A$4:$A$12</c:f>
              <c:strCache>
                <c:ptCount val="9"/>
                <c:pt idx="0">
                  <c:v>Membership Revenue</c:v>
                </c:pt>
                <c:pt idx="1">
                  <c:v>Settlement Revenue</c:v>
                </c:pt>
                <c:pt idx="2">
                  <c:v>Transaction Processing</c:v>
                </c:pt>
                <c:pt idx="3">
                  <c:v>Custody Revenue</c:v>
                </c:pt>
                <c:pt idx="4">
                  <c:v>Trust &amp; Tokenization</c:v>
                </c:pt>
                <c:pt idx="5">
                  <c:v>Insurance Participation</c:v>
                </c:pt>
                <c:pt idx="6">
                  <c:v>Trade Finance Facilitation</c:v>
                </c:pt>
                <c:pt idx="7">
                  <c:v>Data &amp; Intelligence</c:v>
                </c:pt>
                <c:pt idx="8">
                  <c:v>Advanced Financial Products</c:v>
                </c:pt>
              </c:strCache>
            </c:strRef>
          </c:cat>
          <c:val>
            <c:numRef>
              <c:f>'Revenue Model'!$C$4:$C$12</c:f>
              <c:numCache>
                <c:formatCode>\£#,##0.0;[Red]\(\£#,##0.0\);\-</c:formatCode>
                <c:ptCount val="9"/>
                <c:pt idx="0">
                  <c:v>0.25</c:v>
                </c:pt>
                <c:pt idx="1">
                  <c:v>1.4999999999999999E-2</c:v>
                </c:pt>
                <c:pt idx="2">
                  <c:v>0.01</c:v>
                </c:pt>
                <c:pt idx="3">
                  <c:v>0</c:v>
                </c:pt>
                <c:pt idx="4">
                  <c:v>2.5000000000000001E-2</c:v>
                </c:pt>
                <c:pt idx="5">
                  <c:v>2.5000000000000001E-3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25-4F01-9B70-704E74FB16FA}"/>
            </c:ext>
          </c:extLst>
        </c:ser>
        <c:ser>
          <c:idx val="2"/>
          <c:order val="2"/>
          <c:tx>
            <c:v>Y2</c:v>
          </c:tx>
          <c:invertIfNegative val="1"/>
          <c:cat>
            <c:strRef>
              <c:f>'Revenue Model'!$A$4:$A$12</c:f>
              <c:strCache>
                <c:ptCount val="9"/>
                <c:pt idx="0">
                  <c:v>Membership Revenue</c:v>
                </c:pt>
                <c:pt idx="1">
                  <c:v>Settlement Revenue</c:v>
                </c:pt>
                <c:pt idx="2">
                  <c:v>Transaction Processing</c:v>
                </c:pt>
                <c:pt idx="3">
                  <c:v>Custody Revenue</c:v>
                </c:pt>
                <c:pt idx="4">
                  <c:v>Trust &amp; Tokenization</c:v>
                </c:pt>
                <c:pt idx="5">
                  <c:v>Insurance Participation</c:v>
                </c:pt>
                <c:pt idx="6">
                  <c:v>Trade Finance Facilitation</c:v>
                </c:pt>
                <c:pt idx="7">
                  <c:v>Data &amp; Intelligence</c:v>
                </c:pt>
                <c:pt idx="8">
                  <c:v>Advanced Financial Products</c:v>
                </c:pt>
              </c:strCache>
            </c:strRef>
          </c:cat>
          <c:val>
            <c:numRef>
              <c:f>'Revenue Model'!$D$4:$D$12</c:f>
              <c:numCache>
                <c:formatCode>\£#,##0.0;[Red]\(\£#,##0.0\);\-</c:formatCode>
                <c:ptCount val="9"/>
                <c:pt idx="0">
                  <c:v>0.85</c:v>
                </c:pt>
                <c:pt idx="1">
                  <c:v>0.3</c:v>
                </c:pt>
                <c:pt idx="2">
                  <c:v>0.2</c:v>
                </c:pt>
                <c:pt idx="3">
                  <c:v>0.4</c:v>
                </c:pt>
                <c:pt idx="4">
                  <c:v>0.25</c:v>
                </c:pt>
                <c:pt idx="5">
                  <c:v>0.05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25-4F01-9B70-704E74FB16FA}"/>
            </c:ext>
          </c:extLst>
        </c:ser>
        <c:ser>
          <c:idx val="3"/>
          <c:order val="3"/>
          <c:tx>
            <c:v>Y3</c:v>
          </c:tx>
          <c:invertIfNegative val="1"/>
          <c:cat>
            <c:strRef>
              <c:f>'Revenue Model'!$A$4:$A$12</c:f>
              <c:strCache>
                <c:ptCount val="9"/>
                <c:pt idx="0">
                  <c:v>Membership Revenue</c:v>
                </c:pt>
                <c:pt idx="1">
                  <c:v>Settlement Revenue</c:v>
                </c:pt>
                <c:pt idx="2">
                  <c:v>Transaction Processing</c:v>
                </c:pt>
                <c:pt idx="3">
                  <c:v>Custody Revenue</c:v>
                </c:pt>
                <c:pt idx="4">
                  <c:v>Trust &amp; Tokenization</c:v>
                </c:pt>
                <c:pt idx="5">
                  <c:v>Insurance Participation</c:v>
                </c:pt>
                <c:pt idx="6">
                  <c:v>Trade Finance Facilitation</c:v>
                </c:pt>
                <c:pt idx="7">
                  <c:v>Data &amp; Intelligence</c:v>
                </c:pt>
                <c:pt idx="8">
                  <c:v>Advanced Financial Products</c:v>
                </c:pt>
              </c:strCache>
            </c:strRef>
          </c:cat>
          <c:val>
            <c:numRef>
              <c:f>'Revenue Model'!$E$4:$E$12</c:f>
              <c:numCache>
                <c:formatCode>\£#,##0.0;[Red]\(\£#,##0.0\);\-</c:formatCode>
                <c:ptCount val="9"/>
                <c:pt idx="0">
                  <c:v>2.25</c:v>
                </c:pt>
                <c:pt idx="1">
                  <c:v>1.5</c:v>
                </c:pt>
                <c:pt idx="2">
                  <c:v>1</c:v>
                </c:pt>
                <c:pt idx="3">
                  <c:v>2</c:v>
                </c:pt>
                <c:pt idx="4">
                  <c:v>1.25</c:v>
                </c:pt>
                <c:pt idx="5">
                  <c:v>0.3</c:v>
                </c:pt>
                <c:pt idx="6">
                  <c:v>0.5</c:v>
                </c:pt>
                <c:pt idx="7">
                  <c:v>0.2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25-4F01-9B70-704E74FB16FA}"/>
            </c:ext>
          </c:extLst>
        </c:ser>
        <c:ser>
          <c:idx val="4"/>
          <c:order val="4"/>
          <c:tx>
            <c:v>Y4</c:v>
          </c:tx>
          <c:invertIfNegative val="1"/>
          <c:cat>
            <c:strRef>
              <c:f>'Revenue Model'!$A$4:$A$12</c:f>
              <c:strCache>
                <c:ptCount val="9"/>
                <c:pt idx="0">
                  <c:v>Membership Revenue</c:v>
                </c:pt>
                <c:pt idx="1">
                  <c:v>Settlement Revenue</c:v>
                </c:pt>
                <c:pt idx="2">
                  <c:v>Transaction Processing</c:v>
                </c:pt>
                <c:pt idx="3">
                  <c:v>Custody Revenue</c:v>
                </c:pt>
                <c:pt idx="4">
                  <c:v>Trust &amp; Tokenization</c:v>
                </c:pt>
                <c:pt idx="5">
                  <c:v>Insurance Participation</c:v>
                </c:pt>
                <c:pt idx="6">
                  <c:v>Trade Finance Facilitation</c:v>
                </c:pt>
                <c:pt idx="7">
                  <c:v>Data &amp; Intelligence</c:v>
                </c:pt>
                <c:pt idx="8">
                  <c:v>Advanced Financial Products</c:v>
                </c:pt>
              </c:strCache>
            </c:strRef>
          </c:cat>
          <c:val>
            <c:numRef>
              <c:f>'Revenue Model'!$F$4:$F$12</c:f>
              <c:numCache>
                <c:formatCode>\£#,##0.0;[Red]\(\£#,##0.0\);\-</c:formatCode>
                <c:ptCount val="9"/>
                <c:pt idx="0">
                  <c:v>4.75</c:v>
                </c:pt>
                <c:pt idx="1">
                  <c:v>7.4249999999999998</c:v>
                </c:pt>
                <c:pt idx="2">
                  <c:v>4.95</c:v>
                </c:pt>
                <c:pt idx="3">
                  <c:v>7.5</c:v>
                </c:pt>
                <c:pt idx="4">
                  <c:v>3.75</c:v>
                </c:pt>
                <c:pt idx="5">
                  <c:v>1.7324999999999999</c:v>
                </c:pt>
                <c:pt idx="6">
                  <c:v>2</c:v>
                </c:pt>
                <c:pt idx="7">
                  <c:v>1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25-4F01-9B70-704E74FB16FA}"/>
            </c:ext>
          </c:extLst>
        </c:ser>
        <c:ser>
          <c:idx val="5"/>
          <c:order val="5"/>
          <c:tx>
            <c:v>Y5</c:v>
          </c:tx>
          <c:invertIfNegative val="1"/>
          <c:cat>
            <c:strRef>
              <c:f>'Revenue Model'!$A$4:$A$12</c:f>
              <c:strCache>
                <c:ptCount val="9"/>
                <c:pt idx="0">
                  <c:v>Membership Revenue</c:v>
                </c:pt>
                <c:pt idx="1">
                  <c:v>Settlement Revenue</c:v>
                </c:pt>
                <c:pt idx="2">
                  <c:v>Transaction Processing</c:v>
                </c:pt>
                <c:pt idx="3">
                  <c:v>Custody Revenue</c:v>
                </c:pt>
                <c:pt idx="4">
                  <c:v>Trust &amp; Tokenization</c:v>
                </c:pt>
                <c:pt idx="5">
                  <c:v>Insurance Participation</c:v>
                </c:pt>
                <c:pt idx="6">
                  <c:v>Trade Finance Facilitation</c:v>
                </c:pt>
                <c:pt idx="7">
                  <c:v>Data &amp; Intelligence</c:v>
                </c:pt>
                <c:pt idx="8">
                  <c:v>Advanced Financial Products</c:v>
                </c:pt>
              </c:strCache>
            </c:strRef>
          </c:cat>
          <c:val>
            <c:numRef>
              <c:f>'Revenue Model'!$G$4:$G$12</c:f>
              <c:numCache>
                <c:formatCode>\£#,##0.0;[Red]\(\£#,##0.0\);\-</c:formatCode>
                <c:ptCount val="9"/>
                <c:pt idx="0">
                  <c:v>8.25</c:v>
                </c:pt>
                <c:pt idx="1">
                  <c:v>37.5</c:v>
                </c:pt>
                <c:pt idx="2">
                  <c:v>25</c:v>
                </c:pt>
                <c:pt idx="3">
                  <c:v>25</c:v>
                </c:pt>
                <c:pt idx="4">
                  <c:v>12.5</c:v>
                </c:pt>
                <c:pt idx="5">
                  <c:v>10</c:v>
                </c:pt>
                <c:pt idx="6">
                  <c:v>7.5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25-4F01-9B70-704E74FB1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Y5 Revenue</c:v>
          </c:tx>
          <c:invertIfNegative val="1"/>
          <c:cat>
            <c:strRef>
              <c:f>'Scenario Analysis'!$A$4:$A$6</c:f>
              <c:strCache>
                <c:ptCount val="3"/>
                <c:pt idx="0">
                  <c:v>Conservative</c:v>
                </c:pt>
                <c:pt idx="1">
                  <c:v>Base</c:v>
                </c:pt>
                <c:pt idx="2">
                  <c:v>Expansion</c:v>
                </c:pt>
              </c:strCache>
            </c:strRef>
          </c:cat>
          <c:val>
            <c:numRef>
              <c:f>'Scenario Analysis'!$F$4:$F$6</c:f>
              <c:numCache>
                <c:formatCode>\£#,##0.0;[Red]\(\£#,##0.0\);\-</c:formatCode>
                <c:ptCount val="3"/>
                <c:pt idx="0">
                  <c:v>57.563000000000002</c:v>
                </c:pt>
                <c:pt idx="1">
                  <c:v>76.75</c:v>
                </c:pt>
                <c:pt idx="2">
                  <c:v>115.125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06-4DF6-8308-CC243C99D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£#,##0.0;[Red]\(\£#,##0.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17</xdr:col>
      <xdr:colOff>0</xdr:colOff>
      <xdr:row>18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19</xdr:row>
      <xdr:rowOff>0</xdr:rowOff>
    </xdr:from>
    <xdr:to>
      <xdr:col>17</xdr:col>
      <xdr:colOff>0</xdr:colOff>
      <xdr:row>35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13</xdr:col>
      <xdr:colOff>0</xdr:colOff>
      <xdr:row>20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16</xdr:col>
      <xdr:colOff>0</xdr:colOff>
      <xdr:row>22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15</xdr:col>
      <xdr:colOff>0</xdr:colOff>
      <xdr:row>18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0"/>
  <sheetViews>
    <sheetView topLeftCell="A4" workbookViewId="0">
      <selection sqref="A1:H1"/>
    </sheetView>
  </sheetViews>
  <sheetFormatPr defaultRowHeight="13.8"/>
  <cols>
    <col min="1" max="1" width="28" customWidth="1"/>
    <col min="2" max="2" width="18" customWidth="1"/>
    <col min="3" max="6" width="16" customWidth="1"/>
    <col min="7" max="8" width="24" customWidth="1"/>
    <col min="9" max="26" width="14" customWidth="1"/>
  </cols>
  <sheetData>
    <row r="1" spans="1:26" ht="22.35" customHeight="1">
      <c r="A1" s="43" t="s">
        <v>0</v>
      </c>
      <c r="B1" s="43"/>
      <c r="C1" s="43"/>
      <c r="D1" s="43"/>
      <c r="E1" s="43"/>
      <c r="F1" s="43"/>
      <c r="G1" s="43"/>
      <c r="H1" s="43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7.55" customHeight="1">
      <c r="A3" s="44" t="s">
        <v>1</v>
      </c>
      <c r="B3" s="45"/>
      <c r="C3" s="45"/>
      <c r="D3" s="45"/>
      <c r="E3" s="45"/>
      <c r="F3" s="45"/>
      <c r="G3" s="45"/>
      <c r="H3" s="45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>
      <c r="A5" s="34" t="s">
        <v>2</v>
      </c>
      <c r="B5" s="34" t="s">
        <v>3</v>
      </c>
      <c r="C5" s="34" t="s">
        <v>4</v>
      </c>
      <c r="D5" s="34" t="s">
        <v>5</v>
      </c>
      <c r="E5" s="34" t="s">
        <v>6</v>
      </c>
      <c r="F5" s="34" t="s">
        <v>7</v>
      </c>
      <c r="G5" s="34" t="s">
        <v>8</v>
      </c>
      <c r="H5" s="34" t="s">
        <v>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>
      <c r="A6" s="3" t="s">
        <v>10</v>
      </c>
      <c r="B6" s="4" t="s">
        <v>11</v>
      </c>
      <c r="C6" s="4" t="s">
        <v>12</v>
      </c>
      <c r="D6" s="4" t="s">
        <v>13</v>
      </c>
      <c r="E6" s="4" t="s">
        <v>13</v>
      </c>
      <c r="F6" s="4" t="s">
        <v>14</v>
      </c>
      <c r="G6" s="4" t="s">
        <v>15</v>
      </c>
      <c r="H6" s="5" t="s">
        <v>16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>
      <c r="A7" s="6" t="s">
        <v>17</v>
      </c>
      <c r="B7" s="35">
        <v>1</v>
      </c>
      <c r="C7" s="35">
        <v>1</v>
      </c>
      <c r="D7" s="35">
        <v>2</v>
      </c>
      <c r="E7" s="35">
        <v>3</v>
      </c>
      <c r="F7" s="35">
        <v>3</v>
      </c>
      <c r="G7" s="7" t="s">
        <v>18</v>
      </c>
      <c r="H7" s="8" t="s">
        <v>19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>
      <c r="A8" s="6" t="s">
        <v>20</v>
      </c>
      <c r="B8" s="35">
        <v>10</v>
      </c>
      <c r="C8" s="35">
        <v>20</v>
      </c>
      <c r="D8" s="35">
        <v>40</v>
      </c>
      <c r="E8" s="35">
        <v>75</v>
      </c>
      <c r="F8" s="35">
        <v>125</v>
      </c>
      <c r="G8" s="7" t="s">
        <v>21</v>
      </c>
      <c r="H8" s="8" t="s">
        <v>22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>
      <c r="A9" s="6" t="s">
        <v>23</v>
      </c>
      <c r="B9" s="36">
        <v>10</v>
      </c>
      <c r="C9" s="36">
        <v>200</v>
      </c>
      <c r="D9" s="36">
        <v>1000</v>
      </c>
      <c r="E9" s="36">
        <v>4950</v>
      </c>
      <c r="F9" s="36">
        <v>25000</v>
      </c>
      <c r="G9" s="7" t="s">
        <v>21</v>
      </c>
      <c r="H9" s="8" t="s">
        <v>24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>
      <c r="A10" s="6" t="s">
        <v>25</v>
      </c>
      <c r="B10" s="36">
        <v>0.30499999999999999</v>
      </c>
      <c r="C10" s="36">
        <v>1.125</v>
      </c>
      <c r="D10" s="36">
        <v>4.55</v>
      </c>
      <c r="E10" s="36">
        <v>17.39</v>
      </c>
      <c r="F10" s="36">
        <v>76.75</v>
      </c>
      <c r="G10" s="7" t="s">
        <v>18</v>
      </c>
      <c r="H10" s="8" t="s">
        <v>26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>
      <c r="A11" s="6" t="s">
        <v>27</v>
      </c>
      <c r="B11" s="36">
        <v>-5.4509999999999996</v>
      </c>
      <c r="C11" s="36">
        <v>-7.0990000000000002</v>
      </c>
      <c r="D11" s="36">
        <v>-8.5419999999999998</v>
      </c>
      <c r="E11" s="36">
        <v>-5.9580000000000002</v>
      </c>
      <c r="F11" s="36">
        <v>26.795000000000002</v>
      </c>
      <c r="G11" s="7" t="s">
        <v>18</v>
      </c>
      <c r="H11" s="8" t="s">
        <v>28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>
      <c r="A12" s="9" t="s">
        <v>29</v>
      </c>
      <c r="B12" s="37">
        <v>14.548999999999999</v>
      </c>
      <c r="C12" s="37">
        <v>7.45</v>
      </c>
      <c r="D12" s="37">
        <v>-1.0920000000000001</v>
      </c>
      <c r="E12" s="37">
        <v>-7.05</v>
      </c>
      <c r="F12" s="37">
        <v>19.745000000000001</v>
      </c>
      <c r="G12" s="10" t="s">
        <v>18</v>
      </c>
      <c r="H12" s="11" t="s">
        <v>30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>
      <c r="A14" s="46" t="s">
        <v>31</v>
      </c>
      <c r="B14" s="45"/>
      <c r="C14" s="45"/>
      <c r="D14" s="45"/>
      <c r="E14" s="45"/>
      <c r="F14" s="45"/>
      <c r="G14" s="45"/>
      <c r="H14" s="45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>
      <c r="A15" s="38" t="s">
        <v>32</v>
      </c>
      <c r="B15" s="38" t="s">
        <v>33</v>
      </c>
      <c r="C15" s="38" t="s">
        <v>34</v>
      </c>
      <c r="D15" s="38" t="s">
        <v>35</v>
      </c>
      <c r="E15" s="38" t="s">
        <v>36</v>
      </c>
      <c r="F15" s="38" t="s">
        <v>37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39.6">
      <c r="A16" s="3" t="s">
        <v>38</v>
      </c>
      <c r="B16" s="4" t="s">
        <v>39</v>
      </c>
      <c r="C16" s="4" t="s">
        <v>40</v>
      </c>
      <c r="D16" s="4" t="s">
        <v>41</v>
      </c>
      <c r="E16" s="4" t="s">
        <v>42</v>
      </c>
      <c r="F16" s="5" t="s">
        <v>43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6.4">
      <c r="A17" s="6" t="s">
        <v>44</v>
      </c>
      <c r="B17" s="7" t="s">
        <v>45</v>
      </c>
      <c r="C17" s="7" t="s">
        <v>46</v>
      </c>
      <c r="D17" s="7" t="s">
        <v>47</v>
      </c>
      <c r="E17" s="7" t="s">
        <v>48</v>
      </c>
      <c r="F17" s="8" t="s">
        <v>49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6.4">
      <c r="A18" s="9" t="s">
        <v>50</v>
      </c>
      <c r="B18" s="10" t="s">
        <v>51</v>
      </c>
      <c r="C18" s="10" t="s">
        <v>52</v>
      </c>
      <c r="D18" s="10" t="s">
        <v>53</v>
      </c>
      <c r="E18" s="10" t="s">
        <v>54</v>
      </c>
      <c r="F18" s="11" t="s">
        <v>55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46" t="s">
        <v>56</v>
      </c>
      <c r="B20" s="45"/>
      <c r="C20" s="45"/>
      <c r="D20" s="45"/>
      <c r="E20" s="45"/>
      <c r="F20" s="45"/>
      <c r="G20" s="45"/>
      <c r="H20" s="45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>
      <c r="A21" s="47" t="s">
        <v>57</v>
      </c>
      <c r="B21" s="45"/>
      <c r="C21" s="45"/>
      <c r="D21" s="45"/>
      <c r="E21" s="45"/>
      <c r="F21" s="45"/>
      <c r="G21" s="45"/>
      <c r="H21" s="45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47" t="s">
        <v>58</v>
      </c>
      <c r="B22" s="45"/>
      <c r="C22" s="45"/>
      <c r="D22" s="45"/>
      <c r="E22" s="45"/>
      <c r="F22" s="45"/>
      <c r="G22" s="45"/>
      <c r="H22" s="45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mergeCells count="6">
    <mergeCell ref="A22:H22"/>
    <mergeCell ref="A1:H1"/>
    <mergeCell ref="A3:H3"/>
    <mergeCell ref="A14:H14"/>
    <mergeCell ref="A20:H20"/>
    <mergeCell ref="A21:H2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00"/>
  <sheetViews>
    <sheetView workbookViewId="0"/>
  </sheetViews>
  <sheetFormatPr defaultRowHeight="13.8"/>
  <cols>
    <col min="1" max="1" width="28" customWidth="1"/>
    <col min="2" max="2" width="18" customWidth="1"/>
    <col min="3" max="6" width="16" customWidth="1"/>
    <col min="7" max="8" width="24" customWidth="1"/>
    <col min="9" max="26" width="14" customWidth="1"/>
  </cols>
  <sheetData>
    <row r="1" spans="1:26" ht="19.2">
      <c r="A1" s="43" t="s">
        <v>217</v>
      </c>
      <c r="B1" s="43"/>
      <c r="C1" s="43"/>
      <c r="D1" s="43"/>
      <c r="E1" s="43"/>
      <c r="F1" s="43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>
      <c r="A3" s="33" t="s">
        <v>218</v>
      </c>
      <c r="B3" s="33" t="s">
        <v>219</v>
      </c>
      <c r="C3" s="33" t="s">
        <v>220</v>
      </c>
      <c r="D3" s="33" t="s">
        <v>221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66">
      <c r="A4" s="21" t="s">
        <v>222</v>
      </c>
      <c r="B4" s="21" t="s">
        <v>223</v>
      </c>
      <c r="C4" s="21" t="s">
        <v>224</v>
      </c>
      <c r="D4" s="21" t="s">
        <v>225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52.8">
      <c r="A5" s="21" t="s">
        <v>226</v>
      </c>
      <c r="B5" s="21" t="s">
        <v>227</v>
      </c>
      <c r="C5" s="21" t="s">
        <v>228</v>
      </c>
      <c r="D5" s="21" t="s">
        <v>229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66">
      <c r="A6" s="21" t="s">
        <v>230</v>
      </c>
      <c r="B6" s="21" t="s">
        <v>231</v>
      </c>
      <c r="C6" s="21" t="s">
        <v>232</v>
      </c>
      <c r="D6" s="21" t="s">
        <v>233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52.8">
      <c r="A7" s="21" t="s">
        <v>234</v>
      </c>
      <c r="B7" s="21" t="s">
        <v>235</v>
      </c>
      <c r="C7" s="21" t="s">
        <v>236</v>
      </c>
      <c r="D7" s="21" t="s">
        <v>237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66">
      <c r="A8" s="21" t="s">
        <v>238</v>
      </c>
      <c r="B8" s="21" t="s">
        <v>239</v>
      </c>
      <c r="C8" s="21" t="s">
        <v>240</v>
      </c>
      <c r="D8" s="21" t="s">
        <v>241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52.8">
      <c r="A9" s="21" t="s">
        <v>242</v>
      </c>
      <c r="B9" s="21" t="s">
        <v>243</v>
      </c>
      <c r="C9" s="21" t="s">
        <v>244</v>
      </c>
      <c r="D9" s="21" t="s">
        <v>245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0"/>
  <sheetViews>
    <sheetView workbookViewId="0">
      <selection sqref="A1:H1"/>
    </sheetView>
  </sheetViews>
  <sheetFormatPr defaultRowHeight="13.8"/>
  <cols>
    <col min="1" max="1" width="28" customWidth="1"/>
    <col min="2" max="2" width="18" customWidth="1"/>
    <col min="3" max="6" width="16" customWidth="1"/>
    <col min="7" max="8" width="24" customWidth="1"/>
    <col min="9" max="26" width="14" customWidth="1"/>
  </cols>
  <sheetData>
    <row r="1" spans="1:26" ht="19.2">
      <c r="A1" s="48" t="s">
        <v>59</v>
      </c>
      <c r="B1" s="48"/>
      <c r="C1" s="48"/>
      <c r="D1" s="48"/>
      <c r="E1" s="48"/>
      <c r="F1" s="48"/>
      <c r="G1" s="48"/>
      <c r="H1" s="48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12" t="s">
        <v>60</v>
      </c>
      <c r="B3" s="12" t="s">
        <v>61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1" t="s">
        <v>62</v>
      </c>
      <c r="B5" s="1" t="s">
        <v>63</v>
      </c>
      <c r="C5" s="1" t="s">
        <v>61</v>
      </c>
      <c r="D5" s="1" t="s">
        <v>13</v>
      </c>
      <c r="E5" s="1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 t="s">
        <v>64</v>
      </c>
      <c r="B6" s="13">
        <v>0.75</v>
      </c>
      <c r="C6" s="13">
        <v>1</v>
      </c>
      <c r="D6" s="13">
        <v>1.5</v>
      </c>
      <c r="E6" s="2" t="s">
        <v>65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 t="s">
        <v>66</v>
      </c>
      <c r="B7" s="14">
        <v>15</v>
      </c>
      <c r="C7" s="14">
        <v>20</v>
      </c>
      <c r="D7" s="14">
        <v>25</v>
      </c>
      <c r="E7" s="2" t="s">
        <v>67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 t="s">
        <v>68</v>
      </c>
      <c r="B8" s="15">
        <v>25000</v>
      </c>
      <c r="C8" s="15">
        <v>25000</v>
      </c>
      <c r="D8" s="15">
        <v>25000</v>
      </c>
      <c r="E8" s="2" t="s">
        <v>69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 t="s">
        <v>70</v>
      </c>
      <c r="B9" s="15">
        <v>50000</v>
      </c>
      <c r="C9" s="15">
        <v>50000</v>
      </c>
      <c r="D9" s="15">
        <v>50000</v>
      </c>
      <c r="E9" s="2" t="s">
        <v>69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 t="s">
        <v>71</v>
      </c>
      <c r="B10" s="15">
        <v>100000</v>
      </c>
      <c r="C10" s="15">
        <v>100000</v>
      </c>
      <c r="D10" s="15">
        <v>100000</v>
      </c>
      <c r="E10" s="2" t="s">
        <v>69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 t="s">
        <v>72</v>
      </c>
      <c r="B11" s="16">
        <v>1E-3</v>
      </c>
      <c r="C11" s="16">
        <v>1.5E-3</v>
      </c>
      <c r="D11" s="16">
        <v>2E-3</v>
      </c>
      <c r="E11" s="2" t="s">
        <v>73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 t="s">
        <v>74</v>
      </c>
      <c r="B12" s="16">
        <v>7.5000000000000002E-4</v>
      </c>
      <c r="C12" s="16">
        <v>1E-3</v>
      </c>
      <c r="D12" s="16">
        <v>1.25E-3</v>
      </c>
      <c r="E12" s="2" t="s">
        <v>75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 t="s">
        <v>76</v>
      </c>
      <c r="B13" s="16">
        <v>1.5E-3</v>
      </c>
      <c r="C13" s="16">
        <v>2.5000000000000001E-3</v>
      </c>
      <c r="D13" s="16">
        <v>3.5000000000000001E-3</v>
      </c>
      <c r="E13" s="2" t="s">
        <v>77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 t="s">
        <v>78</v>
      </c>
      <c r="B14" s="16">
        <v>2.5000000000000001E-4</v>
      </c>
      <c r="C14" s="16">
        <v>5.0000000000000001E-4</v>
      </c>
      <c r="D14" s="16">
        <v>7.5000000000000002E-4</v>
      </c>
      <c r="E14" s="2" t="s">
        <v>79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 t="s">
        <v>80</v>
      </c>
      <c r="B15" s="15">
        <v>2000</v>
      </c>
      <c r="C15" s="15">
        <v>2500</v>
      </c>
      <c r="D15" s="15">
        <v>3000</v>
      </c>
      <c r="E15" s="2" t="s">
        <v>81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 t="s">
        <v>82</v>
      </c>
      <c r="B16" s="16">
        <v>0.15</v>
      </c>
      <c r="C16" s="16">
        <v>0.2</v>
      </c>
      <c r="D16" s="16">
        <v>0.25</v>
      </c>
      <c r="E16" s="2" t="s">
        <v>83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00"/>
  <sheetViews>
    <sheetView workbookViewId="0">
      <selection sqref="A1:F1"/>
    </sheetView>
  </sheetViews>
  <sheetFormatPr defaultRowHeight="13.8"/>
  <cols>
    <col min="1" max="1" width="28" customWidth="1"/>
    <col min="2" max="2" width="18" customWidth="1"/>
    <col min="3" max="6" width="16" customWidth="1"/>
    <col min="7" max="8" width="24" customWidth="1"/>
    <col min="9" max="26" width="14" customWidth="1"/>
  </cols>
  <sheetData>
    <row r="1" spans="1:26" ht="19.2">
      <c r="A1" s="48" t="s">
        <v>84</v>
      </c>
      <c r="B1" s="48"/>
      <c r="C1" s="48"/>
      <c r="D1" s="48"/>
      <c r="E1" s="48"/>
      <c r="F1" s="48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1" t="s">
        <v>85</v>
      </c>
      <c r="B3" s="1" t="s">
        <v>86</v>
      </c>
      <c r="C3" s="1" t="s">
        <v>87</v>
      </c>
      <c r="D3" s="1" t="s">
        <v>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 t="s">
        <v>88</v>
      </c>
      <c r="B4" s="14">
        <v>4</v>
      </c>
      <c r="C4" s="14">
        <v>4</v>
      </c>
      <c r="D4" s="2" t="s">
        <v>89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 t="s">
        <v>90</v>
      </c>
      <c r="B5" s="14">
        <v>2.5</v>
      </c>
      <c r="C5" s="14">
        <v>3</v>
      </c>
      <c r="D5" s="2" t="s">
        <v>91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 t="s">
        <v>92</v>
      </c>
      <c r="B6" s="14">
        <v>2</v>
      </c>
      <c r="C6" s="14">
        <v>3</v>
      </c>
      <c r="D6" s="2" t="s">
        <v>93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 t="s">
        <v>94</v>
      </c>
      <c r="B7" s="14">
        <v>1.5</v>
      </c>
      <c r="C7" s="14">
        <v>2</v>
      </c>
      <c r="D7" s="2" t="s">
        <v>95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 t="s">
        <v>96</v>
      </c>
      <c r="B8" s="14">
        <v>1</v>
      </c>
      <c r="C8" s="14">
        <v>1.5</v>
      </c>
      <c r="D8" s="2" t="s">
        <v>97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 t="s">
        <v>98</v>
      </c>
      <c r="B9" s="14">
        <v>2</v>
      </c>
      <c r="C9" s="14">
        <v>2.5</v>
      </c>
      <c r="D9" s="2" t="s">
        <v>99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 t="s">
        <v>100</v>
      </c>
      <c r="B10" s="14">
        <v>1</v>
      </c>
      <c r="C10" s="14">
        <v>1.5</v>
      </c>
      <c r="D10" s="2" t="s">
        <v>101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 t="s">
        <v>102</v>
      </c>
      <c r="B11" s="14">
        <v>1</v>
      </c>
      <c r="C11" s="14">
        <v>2.5</v>
      </c>
      <c r="D11" s="2" t="s">
        <v>103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 t="s">
        <v>104</v>
      </c>
      <c r="B12" s="14">
        <v>0</v>
      </c>
      <c r="C12" s="14">
        <v>0.5</v>
      </c>
      <c r="D12" s="2" t="s">
        <v>105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18" t="s">
        <v>106</v>
      </c>
      <c r="B13" s="19">
        <f>SUM(B4:B12)</f>
        <v>15</v>
      </c>
      <c r="C13" s="19">
        <f>SUM(C4:C12)</f>
        <v>20.5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mergeCells count="1">
    <mergeCell ref="A1:F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00"/>
  <sheetViews>
    <sheetView workbookViewId="0">
      <selection sqref="A1:G1"/>
    </sheetView>
  </sheetViews>
  <sheetFormatPr defaultRowHeight="13.8"/>
  <cols>
    <col min="1" max="1" width="28" customWidth="1"/>
    <col min="2" max="2" width="18" customWidth="1"/>
    <col min="3" max="6" width="16" customWidth="1"/>
    <col min="7" max="8" width="24" customWidth="1"/>
    <col min="9" max="26" width="14" customWidth="1"/>
  </cols>
  <sheetData>
    <row r="1" spans="1:26" ht="19.2">
      <c r="A1" s="48" t="s">
        <v>107</v>
      </c>
      <c r="B1" s="48"/>
      <c r="C1" s="48"/>
      <c r="D1" s="48"/>
      <c r="E1" s="48"/>
      <c r="F1" s="48"/>
      <c r="G1" s="48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 t="s">
        <v>108</v>
      </c>
      <c r="B4" s="25">
        <v>10</v>
      </c>
      <c r="C4" s="25">
        <v>10</v>
      </c>
      <c r="D4" s="25">
        <v>10</v>
      </c>
      <c r="E4" s="25">
        <v>10</v>
      </c>
      <c r="F4" s="25">
        <v>10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 t="s">
        <v>109</v>
      </c>
      <c r="B5" s="25">
        <v>0</v>
      </c>
      <c r="C5" s="25">
        <v>8</v>
      </c>
      <c r="D5" s="25">
        <v>20</v>
      </c>
      <c r="E5" s="25">
        <v>40</v>
      </c>
      <c r="F5" s="25">
        <v>70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 t="s">
        <v>110</v>
      </c>
      <c r="B6" s="25">
        <v>0</v>
      </c>
      <c r="C6" s="25">
        <v>2</v>
      </c>
      <c r="D6" s="25">
        <v>10</v>
      </c>
      <c r="E6" s="25">
        <v>25</v>
      </c>
      <c r="F6" s="25">
        <v>45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 t="s">
        <v>111</v>
      </c>
      <c r="B7" s="25">
        <v>10</v>
      </c>
      <c r="C7" s="25">
        <v>20</v>
      </c>
      <c r="D7" s="25">
        <v>40</v>
      </c>
      <c r="E7" s="25">
        <v>75</v>
      </c>
      <c r="F7" s="25">
        <v>125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/>
      <c r="B8" s="25"/>
      <c r="C8" s="25"/>
      <c r="D8" s="25"/>
      <c r="E8" s="25"/>
      <c r="F8" s="2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 t="s">
        <v>112</v>
      </c>
      <c r="B9" s="25">
        <v>10</v>
      </c>
      <c r="C9" s="25">
        <v>100</v>
      </c>
      <c r="D9" s="25">
        <v>500</v>
      </c>
      <c r="E9" s="25">
        <v>1500</v>
      </c>
      <c r="F9" s="25">
        <v>5000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 t="s">
        <v>113</v>
      </c>
      <c r="B10" s="25">
        <v>1</v>
      </c>
      <c r="C10" s="25">
        <v>2</v>
      </c>
      <c r="D10" s="25">
        <v>2</v>
      </c>
      <c r="E10" s="25">
        <v>3.3</v>
      </c>
      <c r="F10" s="25">
        <v>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 t="s">
        <v>23</v>
      </c>
      <c r="B11" s="14">
        <f ca="1">B10*B11</f>
        <v>0</v>
      </c>
      <c r="C11" s="14">
        <f ca="1">C10*C11</f>
        <v>0</v>
      </c>
      <c r="D11" s="14">
        <f ca="1">D10*D11</f>
        <v>0</v>
      </c>
      <c r="E11" s="14">
        <f ca="1">E10*E11</f>
        <v>0</v>
      </c>
      <c r="F11" s="14">
        <f ca="1">F10*F11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 t="s">
        <v>114</v>
      </c>
      <c r="B12" s="14">
        <v>10</v>
      </c>
      <c r="C12" s="14">
        <v>200</v>
      </c>
      <c r="D12" s="14">
        <v>1000</v>
      </c>
      <c r="E12" s="14">
        <v>4950</v>
      </c>
      <c r="F12" s="14">
        <v>25000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 t="s">
        <v>115</v>
      </c>
      <c r="B13" s="14">
        <v>0</v>
      </c>
      <c r="C13" s="14">
        <v>160</v>
      </c>
      <c r="D13" s="14">
        <v>800</v>
      </c>
      <c r="E13" s="14">
        <v>3000</v>
      </c>
      <c r="F13" s="14">
        <v>10000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 t="s">
        <v>116</v>
      </c>
      <c r="B14" s="14">
        <v>5</v>
      </c>
      <c r="C14" s="14">
        <v>100</v>
      </c>
      <c r="D14" s="14">
        <v>600</v>
      </c>
      <c r="E14" s="14">
        <v>3465</v>
      </c>
      <c r="F14" s="14">
        <v>20000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/>
      <c r="B15" s="14">
        <v>10</v>
      </c>
      <c r="C15" s="14">
        <v>100</v>
      </c>
      <c r="D15" s="14">
        <v>500</v>
      </c>
      <c r="E15" s="14">
        <v>1500</v>
      </c>
      <c r="F15" s="14">
        <v>5000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00"/>
  <sheetViews>
    <sheetView workbookViewId="0">
      <selection sqref="A1:G1"/>
    </sheetView>
  </sheetViews>
  <sheetFormatPr defaultRowHeight="13.8"/>
  <cols>
    <col min="1" max="1" width="28" customWidth="1"/>
    <col min="2" max="2" width="18" customWidth="1"/>
    <col min="3" max="6" width="16" customWidth="1"/>
    <col min="7" max="8" width="24" customWidth="1"/>
    <col min="9" max="26" width="14" customWidth="1"/>
  </cols>
  <sheetData>
    <row r="1" spans="1:26" ht="19.2">
      <c r="A1" s="48" t="s">
        <v>117</v>
      </c>
      <c r="B1" s="48"/>
      <c r="C1" s="48"/>
      <c r="D1" s="48"/>
      <c r="E1" s="48"/>
      <c r="F1" s="48"/>
      <c r="G1" s="48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1" t="s">
        <v>118</v>
      </c>
      <c r="B3" s="1" t="s">
        <v>119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 t="s">
        <v>120</v>
      </c>
      <c r="B4" s="2" t="s">
        <v>121</v>
      </c>
      <c r="C4" s="26">
        <f>('Revenue Drivers'!B4*'Scenario Control'!$C$8+'Revenue Drivers'!B5*'Scenario Control'!$C$9+'Revenue Drivers'!B6*'Scenario Control'!$C$10)/1000000</f>
        <v>0.25</v>
      </c>
      <c r="D4" s="26">
        <f>('Revenue Drivers'!C4*'Scenario Control'!$C$8+'Revenue Drivers'!C5*'Scenario Control'!$C$9+'Revenue Drivers'!C6*'Scenario Control'!$C$10)/1000000</f>
        <v>0.85</v>
      </c>
      <c r="E4" s="26">
        <f>('Revenue Drivers'!D4*'Scenario Control'!$C$8+'Revenue Drivers'!D5*'Scenario Control'!$C$9+'Revenue Drivers'!D6*'Scenario Control'!$C$10)/1000000</f>
        <v>2.25</v>
      </c>
      <c r="F4" s="26">
        <f>('Revenue Drivers'!E4*'Scenario Control'!$C$8+'Revenue Drivers'!E5*'Scenario Control'!$C$9+'Revenue Drivers'!E6*'Scenario Control'!$C$10)/1000000</f>
        <v>4.75</v>
      </c>
      <c r="G4" s="26">
        <f>('Revenue Drivers'!F4*'Scenario Control'!$C$8+'Revenue Drivers'!F5*'Scenario Control'!$C$9+'Revenue Drivers'!F6*'Scenario Control'!$C$10)/1000000</f>
        <v>8.25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 t="s">
        <v>122</v>
      </c>
      <c r="B5" s="2" t="s">
        <v>123</v>
      </c>
      <c r="C5" s="26">
        <f>'Revenue Drivers'!B12*'Scenario Control'!$C$11</f>
        <v>1.4999999999999999E-2</v>
      </c>
      <c r="D5" s="26">
        <f>'Revenue Drivers'!C12*'Scenario Control'!$C$11</f>
        <v>0.3</v>
      </c>
      <c r="E5" s="26">
        <f>'Revenue Drivers'!D12*'Scenario Control'!$C$11</f>
        <v>1.5</v>
      </c>
      <c r="F5" s="26">
        <f>'Revenue Drivers'!E12*'Scenario Control'!$C$11</f>
        <v>7.4249999999999998</v>
      </c>
      <c r="G5" s="26">
        <f>'Revenue Drivers'!F12*'Scenario Control'!$C$11</f>
        <v>37.5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 t="s">
        <v>124</v>
      </c>
      <c r="B6" s="2" t="s">
        <v>125</v>
      </c>
      <c r="C6" s="26">
        <f>'Revenue Drivers'!B12*'Scenario Control'!$C$12</f>
        <v>0.01</v>
      </c>
      <c r="D6" s="26">
        <f>'Revenue Drivers'!C12*'Scenario Control'!$C$12</f>
        <v>0.2</v>
      </c>
      <c r="E6" s="26">
        <f>'Revenue Drivers'!D12*'Scenario Control'!$C$12</f>
        <v>1</v>
      </c>
      <c r="F6" s="26">
        <f>'Revenue Drivers'!E12*'Scenario Control'!$C$12</f>
        <v>4.95</v>
      </c>
      <c r="G6" s="26">
        <f>'Revenue Drivers'!F12*'Scenario Control'!$C$12</f>
        <v>25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 t="s">
        <v>126</v>
      </c>
      <c r="B7" s="2" t="s">
        <v>127</v>
      </c>
      <c r="C7" s="26">
        <f>'Revenue Drivers'!B13*'Scenario Control'!$C$13</f>
        <v>0</v>
      </c>
      <c r="D7" s="26">
        <f>'Revenue Drivers'!C13*'Scenario Control'!$C$13</f>
        <v>0.4</v>
      </c>
      <c r="E7" s="26">
        <f>'Revenue Drivers'!D13*'Scenario Control'!$C$13</f>
        <v>2</v>
      </c>
      <c r="F7" s="26">
        <f>'Revenue Drivers'!E13*'Scenario Control'!$C$13</f>
        <v>7.5</v>
      </c>
      <c r="G7" s="26">
        <f>'Revenue Drivers'!F13*'Scenario Control'!$C$13</f>
        <v>25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 t="s">
        <v>128</v>
      </c>
      <c r="B8" s="2" t="s">
        <v>129</v>
      </c>
      <c r="C8" s="26">
        <f>'Revenue Drivers'!B15*'Scenario Control'!$C$15/1000000</f>
        <v>2.5000000000000001E-2</v>
      </c>
      <c r="D8" s="26">
        <f>'Revenue Drivers'!C15*'Scenario Control'!$C$15/1000000</f>
        <v>0.25</v>
      </c>
      <c r="E8" s="26">
        <f>'Revenue Drivers'!D15*'Scenario Control'!$C$15/1000000</f>
        <v>1.25</v>
      </c>
      <c r="F8" s="26">
        <f>'Revenue Drivers'!E15*'Scenario Control'!$C$15/1000000</f>
        <v>3.75</v>
      </c>
      <c r="G8" s="26">
        <f>'Revenue Drivers'!F15*'Scenario Control'!$C$15/1000000</f>
        <v>12.5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 t="s">
        <v>130</v>
      </c>
      <c r="B9" s="2" t="s">
        <v>131</v>
      </c>
      <c r="C9" s="26">
        <f>'Revenue Drivers'!B14*'Scenario Control'!$C$14</f>
        <v>2.5000000000000001E-3</v>
      </c>
      <c r="D9" s="26">
        <f>'Revenue Drivers'!C14*'Scenario Control'!$C$14</f>
        <v>0.05</v>
      </c>
      <c r="E9" s="26">
        <f>'Revenue Drivers'!D14*'Scenario Control'!$C$14</f>
        <v>0.3</v>
      </c>
      <c r="F9" s="26">
        <f>'Revenue Drivers'!E14*'Scenario Control'!$C$14</f>
        <v>1.7324999999999999</v>
      </c>
      <c r="G9" s="26">
        <f>'Revenue Drivers'!F14*'Scenario Control'!$C$14</f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 t="s">
        <v>132</v>
      </c>
      <c r="B10" s="2" t="s">
        <v>133</v>
      </c>
      <c r="C10" s="26">
        <f>0</f>
        <v>0</v>
      </c>
      <c r="D10" s="26">
        <f>0.1</f>
        <v>0.1</v>
      </c>
      <c r="E10" s="26">
        <f>0.5</f>
        <v>0.5</v>
      </c>
      <c r="F10" s="26">
        <f>2</f>
        <v>2</v>
      </c>
      <c r="G10" s="26">
        <f>7.5</f>
        <v>7.5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 t="s">
        <v>134</v>
      </c>
      <c r="B11" s="2" t="s">
        <v>133</v>
      </c>
      <c r="C11" s="26">
        <f>0</f>
        <v>0</v>
      </c>
      <c r="D11" s="26">
        <f>0</f>
        <v>0</v>
      </c>
      <c r="E11" s="26">
        <f>0.2</f>
        <v>0.2</v>
      </c>
      <c r="F11" s="26">
        <f>1</f>
        <v>1</v>
      </c>
      <c r="G11" s="26">
        <f>5</f>
        <v>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 t="s">
        <v>135</v>
      </c>
      <c r="B12" s="2" t="s">
        <v>136</v>
      </c>
      <c r="C12" s="26">
        <f>0</f>
        <v>0</v>
      </c>
      <c r="D12" s="26">
        <f>0</f>
        <v>0</v>
      </c>
      <c r="E12" s="26">
        <f>0</f>
        <v>0</v>
      </c>
      <c r="F12" s="26">
        <f>0.5</f>
        <v>0.5</v>
      </c>
      <c r="G12" s="26">
        <f>5</f>
        <v>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18" t="s">
        <v>137</v>
      </c>
      <c r="B13" s="18" t="s">
        <v>138</v>
      </c>
      <c r="C13" s="27">
        <f>SUM(C4:C12)</f>
        <v>0.30250000000000005</v>
      </c>
      <c r="D13" s="27">
        <f>SUM(D4:D12)</f>
        <v>2.15</v>
      </c>
      <c r="E13" s="27">
        <f>SUM(E4:E12)</f>
        <v>9</v>
      </c>
      <c r="F13" s="27">
        <f>SUM(F4:F12)</f>
        <v>33.607500000000002</v>
      </c>
      <c r="G13" s="27">
        <f>SUM(G4:G12)</f>
        <v>135.75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mergeCells count="1">
    <mergeCell ref="A1:G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00"/>
  <sheetViews>
    <sheetView tabSelected="1" workbookViewId="0">
      <selection sqref="A1:Z1"/>
    </sheetView>
  </sheetViews>
  <sheetFormatPr defaultRowHeight="13.8"/>
  <cols>
    <col min="1" max="1" width="28" customWidth="1"/>
    <col min="2" max="2" width="18" customWidth="1"/>
    <col min="3" max="6" width="16" customWidth="1"/>
    <col min="7" max="8" width="24" customWidth="1"/>
    <col min="9" max="26" width="14" customWidth="1"/>
  </cols>
  <sheetData>
    <row r="1" spans="1:26" ht="19.2">
      <c r="A1" s="43" t="s">
        <v>139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>
      <c r="A3" s="34" t="s">
        <v>140</v>
      </c>
      <c r="B3" s="34" t="s">
        <v>141</v>
      </c>
      <c r="C3" s="34" t="s">
        <v>142</v>
      </c>
      <c r="D3" s="34" t="s">
        <v>143</v>
      </c>
      <c r="E3" s="34" t="s">
        <v>144</v>
      </c>
      <c r="F3" s="34" t="s">
        <v>145</v>
      </c>
      <c r="G3" s="34" t="s">
        <v>146</v>
      </c>
      <c r="H3" s="34" t="s">
        <v>147</v>
      </c>
      <c r="I3" s="34" t="s">
        <v>148</v>
      </c>
      <c r="J3" s="34" t="s">
        <v>149</v>
      </c>
      <c r="K3" s="34" t="s">
        <v>150</v>
      </c>
      <c r="L3" s="34" t="s">
        <v>151</v>
      </c>
      <c r="M3" s="34" t="s">
        <v>152</v>
      </c>
      <c r="N3" s="34" t="s">
        <v>153</v>
      </c>
      <c r="O3" s="34" t="s">
        <v>154</v>
      </c>
      <c r="P3" s="34" t="s">
        <v>155</v>
      </c>
      <c r="Q3" s="34" t="s">
        <v>156</v>
      </c>
      <c r="R3" s="34" t="s">
        <v>157</v>
      </c>
      <c r="S3" s="34" t="s">
        <v>158</v>
      </c>
      <c r="T3" s="34" t="s">
        <v>159</v>
      </c>
      <c r="U3" s="34" t="s">
        <v>160</v>
      </c>
      <c r="V3" s="34" t="s">
        <v>161</v>
      </c>
      <c r="W3" s="34" t="s">
        <v>162</v>
      </c>
      <c r="X3" s="34" t="s">
        <v>163</v>
      </c>
      <c r="Y3" s="34" t="s">
        <v>164</v>
      </c>
      <c r="Z3" s="21"/>
    </row>
    <row r="4" spans="1:26">
      <c r="A4" s="21" t="s">
        <v>165</v>
      </c>
      <c r="B4" s="39">
        <v>0.2</v>
      </c>
      <c r="C4" s="39">
        <v>0.2</v>
      </c>
      <c r="D4" s="39">
        <v>0.2</v>
      </c>
      <c r="E4" s="39">
        <v>0.15</v>
      </c>
      <c r="F4" s="39">
        <v>0.15</v>
      </c>
      <c r="G4" s="39">
        <v>0.15</v>
      </c>
      <c r="H4" s="39">
        <v>0.1</v>
      </c>
      <c r="I4" s="39">
        <v>0.1</v>
      </c>
      <c r="J4" s="39">
        <v>0.1</v>
      </c>
      <c r="K4" s="39">
        <v>0.1</v>
      </c>
      <c r="L4" s="39">
        <v>0.1</v>
      </c>
      <c r="M4" s="39">
        <v>0.1</v>
      </c>
      <c r="N4" s="39">
        <v>0.12</v>
      </c>
      <c r="O4" s="39">
        <v>0.12</v>
      </c>
      <c r="P4" s="39">
        <v>0.12</v>
      </c>
      <c r="Q4" s="39">
        <v>0.12</v>
      </c>
      <c r="R4" s="39">
        <v>0.12</v>
      </c>
      <c r="S4" s="39">
        <v>0.12</v>
      </c>
      <c r="T4" s="39">
        <v>0.15</v>
      </c>
      <c r="U4" s="39">
        <v>0.15</v>
      </c>
      <c r="V4" s="39">
        <v>0.15</v>
      </c>
      <c r="W4" s="39">
        <v>0.15</v>
      </c>
      <c r="X4" s="39">
        <v>0.15</v>
      </c>
      <c r="Y4" s="39">
        <v>0.15</v>
      </c>
      <c r="Z4" s="21"/>
    </row>
    <row r="5" spans="1:26">
      <c r="A5" s="21" t="s">
        <v>166</v>
      </c>
      <c r="B5" s="39">
        <v>0.15</v>
      </c>
      <c r="C5" s="39">
        <v>0.15</v>
      </c>
      <c r="D5" s="39">
        <v>0.15</v>
      </c>
      <c r="E5" s="39">
        <v>0.15</v>
      </c>
      <c r="F5" s="39">
        <v>0.15</v>
      </c>
      <c r="G5" s="39">
        <v>0.15</v>
      </c>
      <c r="H5" s="39">
        <v>0.1</v>
      </c>
      <c r="I5" s="39">
        <v>0.1</v>
      </c>
      <c r="J5" s="39">
        <v>0.1</v>
      </c>
      <c r="K5" s="39">
        <v>0.1</v>
      </c>
      <c r="L5" s="39">
        <v>0.1</v>
      </c>
      <c r="M5" s="39">
        <v>0.1</v>
      </c>
      <c r="N5" s="39">
        <v>0.08</v>
      </c>
      <c r="O5" s="39">
        <v>0.08</v>
      </c>
      <c r="P5" s="39">
        <v>0.08</v>
      </c>
      <c r="Q5" s="39">
        <v>0.08</v>
      </c>
      <c r="R5" s="39">
        <v>0.08</v>
      </c>
      <c r="S5" s="39">
        <v>0.08</v>
      </c>
      <c r="T5" s="39">
        <v>0.08</v>
      </c>
      <c r="U5" s="39">
        <v>0.08</v>
      </c>
      <c r="V5" s="39">
        <v>0.08</v>
      </c>
      <c r="W5" s="39">
        <v>0.08</v>
      </c>
      <c r="X5" s="39">
        <v>0.08</v>
      </c>
      <c r="Y5" s="39">
        <v>0.08</v>
      </c>
      <c r="Z5" s="21"/>
    </row>
    <row r="6" spans="1:26">
      <c r="A6" s="21" t="s">
        <v>167</v>
      </c>
      <c r="B6" s="39">
        <v>0.35</v>
      </c>
      <c r="C6" s="39">
        <v>0.35</v>
      </c>
      <c r="D6" s="39">
        <v>0.35</v>
      </c>
      <c r="E6" s="39">
        <v>0.35</v>
      </c>
      <c r="F6" s="39">
        <v>0.35</v>
      </c>
      <c r="G6" s="39">
        <v>0.35</v>
      </c>
      <c r="H6" s="39">
        <v>0.2</v>
      </c>
      <c r="I6" s="39">
        <v>0.2</v>
      </c>
      <c r="J6" s="39">
        <v>0.2</v>
      </c>
      <c r="K6" s="39">
        <v>0.2</v>
      </c>
      <c r="L6" s="39">
        <v>0.2</v>
      </c>
      <c r="M6" s="39">
        <v>0.2</v>
      </c>
      <c r="N6" s="39">
        <v>0.15</v>
      </c>
      <c r="O6" s="39">
        <v>0.15</v>
      </c>
      <c r="P6" s="39">
        <v>0.15</v>
      </c>
      <c r="Q6" s="39">
        <v>0.15</v>
      </c>
      <c r="R6" s="39">
        <v>0.15</v>
      </c>
      <c r="S6" s="39">
        <v>0.15</v>
      </c>
      <c r="T6" s="39">
        <v>0.15</v>
      </c>
      <c r="U6" s="39">
        <v>0.15</v>
      </c>
      <c r="V6" s="39">
        <v>0.15</v>
      </c>
      <c r="W6" s="39">
        <v>0.15</v>
      </c>
      <c r="X6" s="39">
        <v>0.15</v>
      </c>
      <c r="Y6" s="39">
        <v>0.15</v>
      </c>
      <c r="Z6" s="21"/>
    </row>
    <row r="7" spans="1:26">
      <c r="A7" s="21" t="s">
        <v>92</v>
      </c>
      <c r="B7" s="39">
        <v>0.25</v>
      </c>
      <c r="C7" s="39">
        <v>0.25</v>
      </c>
      <c r="D7" s="39">
        <v>0.25</v>
      </c>
      <c r="E7" s="39">
        <v>0.25</v>
      </c>
      <c r="F7" s="39">
        <v>0.25</v>
      </c>
      <c r="G7" s="39">
        <v>0.25</v>
      </c>
      <c r="H7" s="39">
        <v>0.25</v>
      </c>
      <c r="I7" s="39">
        <v>0.25</v>
      </c>
      <c r="J7" s="39">
        <v>0.25</v>
      </c>
      <c r="K7" s="39">
        <v>0.25</v>
      </c>
      <c r="L7" s="39">
        <v>0.25</v>
      </c>
      <c r="M7" s="39">
        <v>0.25</v>
      </c>
      <c r="N7" s="39">
        <v>0.3</v>
      </c>
      <c r="O7" s="39">
        <v>0.3</v>
      </c>
      <c r="P7" s="39">
        <v>0.3</v>
      </c>
      <c r="Q7" s="39">
        <v>0.3</v>
      </c>
      <c r="R7" s="39">
        <v>0.3</v>
      </c>
      <c r="S7" s="39">
        <v>0.3</v>
      </c>
      <c r="T7" s="39">
        <v>0.35</v>
      </c>
      <c r="U7" s="39">
        <v>0.35</v>
      </c>
      <c r="V7" s="39">
        <v>0.35</v>
      </c>
      <c r="W7" s="39">
        <v>0.35</v>
      </c>
      <c r="X7" s="39">
        <v>0.35</v>
      </c>
      <c r="Y7" s="39">
        <v>0.35</v>
      </c>
      <c r="Z7" s="21"/>
    </row>
    <row r="8" spans="1:26">
      <c r="A8" s="21" t="s">
        <v>168</v>
      </c>
      <c r="B8" s="39">
        <v>0.1</v>
      </c>
      <c r="C8" s="39">
        <v>0.1</v>
      </c>
      <c r="D8" s="39">
        <v>0.1</v>
      </c>
      <c r="E8" s="39">
        <v>0.1</v>
      </c>
      <c r="F8" s="39">
        <v>0.1</v>
      </c>
      <c r="G8" s="39">
        <v>0.1</v>
      </c>
      <c r="H8" s="39">
        <v>0.15</v>
      </c>
      <c r="I8" s="39">
        <v>0.15</v>
      </c>
      <c r="J8" s="39">
        <v>0.15</v>
      </c>
      <c r="K8" s="39">
        <v>0.15</v>
      </c>
      <c r="L8" s="39">
        <v>0.15</v>
      </c>
      <c r="M8" s="39">
        <v>0.15</v>
      </c>
      <c r="N8" s="39">
        <v>0.2</v>
      </c>
      <c r="O8" s="39">
        <v>0.2</v>
      </c>
      <c r="P8" s="39">
        <v>0.2</v>
      </c>
      <c r="Q8" s="39">
        <v>0.2</v>
      </c>
      <c r="R8" s="39">
        <v>0.2</v>
      </c>
      <c r="S8" s="39">
        <v>0.2</v>
      </c>
      <c r="T8" s="39">
        <v>0.2</v>
      </c>
      <c r="U8" s="39">
        <v>0.2</v>
      </c>
      <c r="V8" s="39">
        <v>0.2</v>
      </c>
      <c r="W8" s="39">
        <v>0.2</v>
      </c>
      <c r="X8" s="39">
        <v>0.2</v>
      </c>
      <c r="Y8" s="39">
        <v>0.2</v>
      </c>
      <c r="Z8" s="21"/>
    </row>
    <row r="9" spans="1:26">
      <c r="A9" s="21" t="s">
        <v>169</v>
      </c>
      <c r="B9" s="39">
        <v>0.1</v>
      </c>
      <c r="C9" s="39">
        <v>0.1</v>
      </c>
      <c r="D9" s="39">
        <v>0.1</v>
      </c>
      <c r="E9" s="39">
        <v>0.1</v>
      </c>
      <c r="F9" s="39">
        <v>0.1</v>
      </c>
      <c r="G9" s="39">
        <v>0.1</v>
      </c>
      <c r="H9" s="39">
        <v>0.12</v>
      </c>
      <c r="I9" s="39">
        <v>0.12</v>
      </c>
      <c r="J9" s="39">
        <v>0.12</v>
      </c>
      <c r="K9" s="39">
        <v>0.12</v>
      </c>
      <c r="L9" s="39">
        <v>0.12</v>
      </c>
      <c r="M9" s="39">
        <v>0.12</v>
      </c>
      <c r="N9" s="39">
        <v>0.08</v>
      </c>
      <c r="O9" s="39">
        <v>0.08</v>
      </c>
      <c r="P9" s="39">
        <v>0.08</v>
      </c>
      <c r="Q9" s="39">
        <v>0.08</v>
      </c>
      <c r="R9" s="39">
        <v>0.08</v>
      </c>
      <c r="S9" s="39">
        <v>0.08</v>
      </c>
      <c r="T9" s="39">
        <v>0.08</v>
      </c>
      <c r="U9" s="39">
        <v>0.08</v>
      </c>
      <c r="V9" s="39">
        <v>0.08</v>
      </c>
      <c r="W9" s="39">
        <v>0.08</v>
      </c>
      <c r="X9" s="39">
        <v>0.08</v>
      </c>
      <c r="Y9" s="39">
        <v>0.08</v>
      </c>
      <c r="Z9" s="21"/>
    </row>
    <row r="10" spans="1:26">
      <c r="A10" s="21" t="s">
        <v>170</v>
      </c>
      <c r="B10" s="39">
        <v>0.18</v>
      </c>
      <c r="C10" s="39">
        <v>0.18</v>
      </c>
      <c r="D10" s="39">
        <v>0.18</v>
      </c>
      <c r="E10" s="39">
        <v>0.18</v>
      </c>
      <c r="F10" s="39">
        <v>0.18</v>
      </c>
      <c r="G10" s="39">
        <v>0.18</v>
      </c>
      <c r="H10" s="39">
        <v>0.25</v>
      </c>
      <c r="I10" s="39">
        <v>0.25</v>
      </c>
      <c r="J10" s="39">
        <v>0.25</v>
      </c>
      <c r="K10" s="39">
        <v>0.25</v>
      </c>
      <c r="L10" s="39">
        <v>0.25</v>
      </c>
      <c r="M10" s="39">
        <v>0.25</v>
      </c>
      <c r="N10" s="39">
        <v>0.35</v>
      </c>
      <c r="O10" s="39">
        <v>0.35</v>
      </c>
      <c r="P10" s="39">
        <v>0.35</v>
      </c>
      <c r="Q10" s="39">
        <v>0.35</v>
      </c>
      <c r="R10" s="39">
        <v>0.35</v>
      </c>
      <c r="S10" s="39">
        <v>0.35</v>
      </c>
      <c r="T10" s="39">
        <v>0.35</v>
      </c>
      <c r="U10" s="39">
        <v>0.35</v>
      </c>
      <c r="V10" s="39">
        <v>0.35</v>
      </c>
      <c r="W10" s="39">
        <v>0.35</v>
      </c>
      <c r="X10" s="39">
        <v>0.35</v>
      </c>
      <c r="Y10" s="39">
        <v>0.35</v>
      </c>
      <c r="Z10" s="21"/>
    </row>
    <row r="11" spans="1:26">
      <c r="A11" s="21" t="s">
        <v>171</v>
      </c>
      <c r="B11" s="39">
        <v>0.08</v>
      </c>
      <c r="C11" s="39">
        <v>0.08</v>
      </c>
      <c r="D11" s="39">
        <v>0.08</v>
      </c>
      <c r="E11" s="39">
        <v>0.08</v>
      </c>
      <c r="F11" s="39">
        <v>0.08</v>
      </c>
      <c r="G11" s="39">
        <v>0.08</v>
      </c>
      <c r="H11" s="39">
        <v>0.12</v>
      </c>
      <c r="I11" s="39">
        <v>0.12</v>
      </c>
      <c r="J11" s="39">
        <v>0.12</v>
      </c>
      <c r="K11" s="39">
        <v>0.12</v>
      </c>
      <c r="L11" s="39">
        <v>0.12</v>
      </c>
      <c r="M11" s="39">
        <v>0.12</v>
      </c>
      <c r="N11" s="39">
        <v>0.18</v>
      </c>
      <c r="O11" s="39">
        <v>0.18</v>
      </c>
      <c r="P11" s="39">
        <v>0.18</v>
      </c>
      <c r="Q11" s="39">
        <v>0.18</v>
      </c>
      <c r="R11" s="39">
        <v>0.18</v>
      </c>
      <c r="S11" s="39">
        <v>0.18</v>
      </c>
      <c r="T11" s="39">
        <v>0.18</v>
      </c>
      <c r="U11" s="39">
        <v>0.18</v>
      </c>
      <c r="V11" s="39">
        <v>0.18</v>
      </c>
      <c r="W11" s="39">
        <v>0.18</v>
      </c>
      <c r="X11" s="39">
        <v>0.18</v>
      </c>
      <c r="Y11" s="39">
        <v>0.18</v>
      </c>
      <c r="Z11" s="21"/>
    </row>
    <row r="12" spans="1:26">
      <c r="A12" s="40" t="s">
        <v>172</v>
      </c>
      <c r="B12" s="41">
        <f t="shared" ref="B12:Y12" si="0">SUM(B4:B11)</f>
        <v>1.4100000000000001</v>
      </c>
      <c r="C12" s="41">
        <f t="shared" si="0"/>
        <v>1.4100000000000001</v>
      </c>
      <c r="D12" s="41">
        <f t="shared" si="0"/>
        <v>1.4100000000000001</v>
      </c>
      <c r="E12" s="41">
        <f t="shared" si="0"/>
        <v>1.3599999999999999</v>
      </c>
      <c r="F12" s="41">
        <f t="shared" si="0"/>
        <v>1.3599999999999999</v>
      </c>
      <c r="G12" s="41">
        <f t="shared" si="0"/>
        <v>1.3599999999999999</v>
      </c>
      <c r="H12" s="41">
        <f t="shared" si="0"/>
        <v>1.29</v>
      </c>
      <c r="I12" s="41">
        <f t="shared" si="0"/>
        <v>1.29</v>
      </c>
      <c r="J12" s="41">
        <f t="shared" si="0"/>
        <v>1.29</v>
      </c>
      <c r="K12" s="41">
        <f t="shared" si="0"/>
        <v>1.29</v>
      </c>
      <c r="L12" s="41">
        <f t="shared" si="0"/>
        <v>1.29</v>
      </c>
      <c r="M12" s="41">
        <f t="shared" si="0"/>
        <v>1.29</v>
      </c>
      <c r="N12" s="41">
        <f t="shared" si="0"/>
        <v>1.4599999999999997</v>
      </c>
      <c r="O12" s="41">
        <f t="shared" si="0"/>
        <v>1.4599999999999997</v>
      </c>
      <c r="P12" s="41">
        <f t="shared" si="0"/>
        <v>1.4599999999999997</v>
      </c>
      <c r="Q12" s="41">
        <f t="shared" si="0"/>
        <v>1.4599999999999997</v>
      </c>
      <c r="R12" s="41">
        <f t="shared" si="0"/>
        <v>1.4599999999999997</v>
      </c>
      <c r="S12" s="41">
        <f t="shared" si="0"/>
        <v>1.4599999999999997</v>
      </c>
      <c r="T12" s="41">
        <f t="shared" si="0"/>
        <v>1.5399999999999998</v>
      </c>
      <c r="U12" s="41">
        <f t="shared" si="0"/>
        <v>1.5399999999999998</v>
      </c>
      <c r="V12" s="41">
        <f t="shared" si="0"/>
        <v>1.5399999999999998</v>
      </c>
      <c r="W12" s="41">
        <f t="shared" si="0"/>
        <v>1.5399999999999998</v>
      </c>
      <c r="X12" s="41">
        <f t="shared" si="0"/>
        <v>1.5399999999999998</v>
      </c>
      <c r="Y12" s="41">
        <f t="shared" si="0"/>
        <v>1.5399999999999998</v>
      </c>
      <c r="Z12" s="21"/>
    </row>
    <row r="13" spans="1:26">
      <c r="A13" s="40" t="s">
        <v>173</v>
      </c>
      <c r="B13" s="41">
        <f>B12</f>
        <v>1.4100000000000001</v>
      </c>
      <c r="C13" s="41">
        <f t="shared" ref="C13:Y13" si="1">B13+C12</f>
        <v>2.8200000000000003</v>
      </c>
      <c r="D13" s="41">
        <f t="shared" si="1"/>
        <v>4.2300000000000004</v>
      </c>
      <c r="E13" s="41">
        <f t="shared" si="1"/>
        <v>5.59</v>
      </c>
      <c r="F13" s="41">
        <f t="shared" si="1"/>
        <v>6.9499999999999993</v>
      </c>
      <c r="G13" s="41">
        <f t="shared" si="1"/>
        <v>8.3099999999999987</v>
      </c>
      <c r="H13" s="41">
        <f t="shared" si="1"/>
        <v>9.5999999999999979</v>
      </c>
      <c r="I13" s="41">
        <f t="shared" si="1"/>
        <v>10.889999999999997</v>
      </c>
      <c r="J13" s="41">
        <f t="shared" si="1"/>
        <v>12.179999999999996</v>
      </c>
      <c r="K13" s="41">
        <f t="shared" si="1"/>
        <v>13.469999999999995</v>
      </c>
      <c r="L13" s="41">
        <f t="shared" si="1"/>
        <v>14.759999999999994</v>
      </c>
      <c r="M13" s="41">
        <f t="shared" si="1"/>
        <v>16.049999999999994</v>
      </c>
      <c r="N13" s="41">
        <f t="shared" si="1"/>
        <v>17.509999999999994</v>
      </c>
      <c r="O13" s="41">
        <f t="shared" si="1"/>
        <v>18.969999999999995</v>
      </c>
      <c r="P13" s="41">
        <f t="shared" si="1"/>
        <v>20.429999999999996</v>
      </c>
      <c r="Q13" s="41">
        <f t="shared" si="1"/>
        <v>21.889999999999997</v>
      </c>
      <c r="R13" s="41">
        <f t="shared" si="1"/>
        <v>23.349999999999998</v>
      </c>
      <c r="S13" s="41">
        <f t="shared" si="1"/>
        <v>24.81</v>
      </c>
      <c r="T13" s="41">
        <f t="shared" si="1"/>
        <v>26.349999999999998</v>
      </c>
      <c r="U13" s="41">
        <f t="shared" si="1"/>
        <v>27.889999999999997</v>
      </c>
      <c r="V13" s="41">
        <f t="shared" si="1"/>
        <v>29.429999999999996</v>
      </c>
      <c r="W13" s="41">
        <f t="shared" si="1"/>
        <v>30.969999999999995</v>
      </c>
      <c r="X13" s="41">
        <f t="shared" si="1"/>
        <v>32.51</v>
      </c>
      <c r="Y13" s="41">
        <f t="shared" si="1"/>
        <v>34.049999999999997</v>
      </c>
      <c r="Z13" s="21"/>
    </row>
    <row r="14" spans="1:26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52.8">
      <c r="A15" s="20" t="s">
        <v>38</v>
      </c>
      <c r="B15" s="20" t="s">
        <v>39</v>
      </c>
      <c r="C15" s="20" t="s">
        <v>39</v>
      </c>
      <c r="D15" s="20" t="s">
        <v>39</v>
      </c>
      <c r="E15" s="20" t="s">
        <v>40</v>
      </c>
      <c r="F15" s="20" t="s">
        <v>40</v>
      </c>
      <c r="G15" s="20" t="s">
        <v>40</v>
      </c>
      <c r="H15" s="20" t="s">
        <v>174</v>
      </c>
      <c r="I15" s="20" t="s">
        <v>174</v>
      </c>
      <c r="J15" s="20" t="s">
        <v>174</v>
      </c>
      <c r="K15" s="20" t="s">
        <v>174</v>
      </c>
      <c r="L15" s="20" t="s">
        <v>174</v>
      </c>
      <c r="M15" s="20" t="s">
        <v>174</v>
      </c>
      <c r="N15" s="20" t="s">
        <v>42</v>
      </c>
      <c r="O15" s="20" t="s">
        <v>42</v>
      </c>
      <c r="P15" s="20" t="s">
        <v>42</v>
      </c>
      <c r="Q15" s="20" t="s">
        <v>42</v>
      </c>
      <c r="R15" s="20" t="s">
        <v>42</v>
      </c>
      <c r="S15" s="20" t="s">
        <v>42</v>
      </c>
      <c r="T15" s="20" t="s">
        <v>43</v>
      </c>
      <c r="U15" s="20" t="s">
        <v>43</v>
      </c>
      <c r="V15" s="20" t="s">
        <v>43</v>
      </c>
      <c r="W15" s="20" t="s">
        <v>43</v>
      </c>
      <c r="X15" s="20" t="s">
        <v>43</v>
      </c>
      <c r="Y15" s="20" t="s">
        <v>43</v>
      </c>
      <c r="Z15" s="21"/>
    </row>
    <row r="16" spans="1:26" ht="26.4">
      <c r="A16" s="21" t="s">
        <v>44</v>
      </c>
      <c r="B16" s="21" t="s">
        <v>175</v>
      </c>
      <c r="C16" s="21" t="s">
        <v>175</v>
      </c>
      <c r="D16" s="21" t="s">
        <v>175</v>
      </c>
      <c r="E16" s="21" t="s">
        <v>176</v>
      </c>
      <c r="F16" s="21" t="s">
        <v>176</v>
      </c>
      <c r="G16" s="21" t="s">
        <v>176</v>
      </c>
      <c r="H16" s="21" t="s">
        <v>177</v>
      </c>
      <c r="I16" s="21" t="s">
        <v>177</v>
      </c>
      <c r="J16" s="21" t="s">
        <v>177</v>
      </c>
      <c r="K16" s="21" t="s">
        <v>177</v>
      </c>
      <c r="L16" s="21" t="s">
        <v>177</v>
      </c>
      <c r="M16" s="21" t="s">
        <v>177</v>
      </c>
      <c r="N16" s="21" t="s">
        <v>48</v>
      </c>
      <c r="O16" s="21" t="s">
        <v>48</v>
      </c>
      <c r="P16" s="21" t="s">
        <v>48</v>
      </c>
      <c r="Q16" s="21" t="s">
        <v>48</v>
      </c>
      <c r="R16" s="21" t="s">
        <v>48</v>
      </c>
      <c r="S16" s="21" t="s">
        <v>48</v>
      </c>
      <c r="T16" s="21" t="s">
        <v>13</v>
      </c>
      <c r="U16" s="21" t="s">
        <v>13</v>
      </c>
      <c r="V16" s="21" t="s">
        <v>13</v>
      </c>
      <c r="W16" s="21" t="s">
        <v>13</v>
      </c>
      <c r="X16" s="21" t="s">
        <v>13</v>
      </c>
      <c r="Y16" s="21" t="s">
        <v>13</v>
      </c>
      <c r="Z16" s="21"/>
    </row>
    <row r="17" spans="1:26" ht="26.4">
      <c r="A17" s="21" t="s">
        <v>178</v>
      </c>
      <c r="B17" s="21" t="s">
        <v>179</v>
      </c>
      <c r="C17" s="21" t="s">
        <v>179</v>
      </c>
      <c r="D17" s="21" t="s">
        <v>179</v>
      </c>
      <c r="E17" s="21" t="s">
        <v>180</v>
      </c>
      <c r="F17" s="21" t="s">
        <v>180</v>
      </c>
      <c r="G17" s="21" t="s">
        <v>180</v>
      </c>
      <c r="H17" s="21" t="s">
        <v>181</v>
      </c>
      <c r="I17" s="21" t="s">
        <v>181</v>
      </c>
      <c r="J17" s="21" t="s">
        <v>181</v>
      </c>
      <c r="K17" s="21" t="s">
        <v>181</v>
      </c>
      <c r="L17" s="21" t="s">
        <v>181</v>
      </c>
      <c r="M17" s="21" t="s">
        <v>181</v>
      </c>
      <c r="N17" s="21" t="s">
        <v>182</v>
      </c>
      <c r="O17" s="21" t="s">
        <v>182</v>
      </c>
      <c r="P17" s="21" t="s">
        <v>182</v>
      </c>
      <c r="Q17" s="21" t="s">
        <v>182</v>
      </c>
      <c r="R17" s="21" t="s">
        <v>182</v>
      </c>
      <c r="S17" s="21" t="s">
        <v>182</v>
      </c>
      <c r="T17" s="21" t="s">
        <v>183</v>
      </c>
      <c r="U17" s="21" t="s">
        <v>183</v>
      </c>
      <c r="V17" s="21" t="s">
        <v>183</v>
      </c>
      <c r="W17" s="21" t="s">
        <v>183</v>
      </c>
      <c r="X17" s="21" t="s">
        <v>183</v>
      </c>
      <c r="Y17" s="21" t="s">
        <v>183</v>
      </c>
      <c r="Z17" s="21"/>
    </row>
    <row r="18" spans="1:26">
      <c r="A18" s="21" t="s">
        <v>184</v>
      </c>
      <c r="B18" s="21" t="s">
        <v>185</v>
      </c>
      <c r="C18" s="21" t="s">
        <v>185</v>
      </c>
      <c r="D18" s="21" t="s">
        <v>185</v>
      </c>
      <c r="E18" s="21" t="s">
        <v>186</v>
      </c>
      <c r="F18" s="21" t="s">
        <v>186</v>
      </c>
      <c r="G18" s="21" t="s">
        <v>186</v>
      </c>
      <c r="H18" s="21" t="s">
        <v>187</v>
      </c>
      <c r="I18" s="21" t="s">
        <v>187</v>
      </c>
      <c r="J18" s="21" t="s">
        <v>187</v>
      </c>
      <c r="K18" s="21" t="s">
        <v>187</v>
      </c>
      <c r="L18" s="21" t="s">
        <v>187</v>
      </c>
      <c r="M18" s="21" t="s">
        <v>187</v>
      </c>
      <c r="N18" s="21" t="s">
        <v>188</v>
      </c>
      <c r="O18" s="21" t="s">
        <v>188</v>
      </c>
      <c r="P18" s="21" t="s">
        <v>188</v>
      </c>
      <c r="Q18" s="21" t="s">
        <v>188</v>
      </c>
      <c r="R18" s="21" t="s">
        <v>188</v>
      </c>
      <c r="S18" s="21" t="s">
        <v>188</v>
      </c>
      <c r="T18" s="21" t="s">
        <v>189</v>
      </c>
      <c r="U18" s="21" t="s">
        <v>189</v>
      </c>
      <c r="V18" s="21" t="s">
        <v>189</v>
      </c>
      <c r="W18" s="21" t="s">
        <v>189</v>
      </c>
      <c r="X18" s="21" t="s">
        <v>189</v>
      </c>
      <c r="Y18" s="21" t="s">
        <v>189</v>
      </c>
      <c r="Z18" s="21"/>
    </row>
    <row r="19" spans="1:26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mergeCells count="1">
    <mergeCell ref="A1:Z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00"/>
  <sheetViews>
    <sheetView workbookViewId="0">
      <selection sqref="A1:F1"/>
    </sheetView>
  </sheetViews>
  <sheetFormatPr defaultRowHeight="13.8"/>
  <cols>
    <col min="1" max="1" width="28" customWidth="1"/>
    <col min="2" max="2" width="18" customWidth="1"/>
    <col min="3" max="6" width="16" customWidth="1"/>
    <col min="7" max="8" width="24" customWidth="1"/>
    <col min="9" max="26" width="14" customWidth="1"/>
  </cols>
  <sheetData>
    <row r="1" spans="1:26" ht="19.2">
      <c r="A1" s="48" t="s">
        <v>190</v>
      </c>
      <c r="B1" s="48"/>
      <c r="C1" s="48"/>
      <c r="D1" s="48"/>
      <c r="E1" s="48"/>
      <c r="F1" s="48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 t="s">
        <v>23</v>
      </c>
      <c r="B4" s="26">
        <v>10</v>
      </c>
      <c r="C4" s="26">
        <v>200</v>
      </c>
      <c r="D4" s="26">
        <v>1000</v>
      </c>
      <c r="E4" s="26">
        <v>4950</v>
      </c>
      <c r="F4" s="26">
        <v>25000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 t="s">
        <v>191</v>
      </c>
      <c r="B5" s="28">
        <v>10</v>
      </c>
      <c r="C5" s="28">
        <v>20</v>
      </c>
      <c r="D5" s="28">
        <v>40</v>
      </c>
      <c r="E5" s="28">
        <v>75</v>
      </c>
      <c r="F5" s="28">
        <v>125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 t="s">
        <v>25</v>
      </c>
      <c r="B6" s="26">
        <v>0.30499999999999999</v>
      </c>
      <c r="C6" s="26">
        <v>1.125</v>
      </c>
      <c r="D6" s="26">
        <v>4.55</v>
      </c>
      <c r="E6" s="26">
        <v>17.39</v>
      </c>
      <c r="F6" s="26">
        <v>76.75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 t="s">
        <v>192</v>
      </c>
      <c r="B7" s="26">
        <v>6.0999999999999999E-2</v>
      </c>
      <c r="C7" s="26">
        <v>0.248</v>
      </c>
      <c r="D7" s="26">
        <v>1.0920000000000001</v>
      </c>
      <c r="E7" s="26">
        <v>4.3479999999999999</v>
      </c>
      <c r="F7" s="26">
        <v>19.954999999999998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2" t="s">
        <v>193</v>
      </c>
      <c r="B8" s="29">
        <v>0.24399999999999999</v>
      </c>
      <c r="C8" s="29">
        <v>0.878</v>
      </c>
      <c r="D8" s="29">
        <v>3.4580000000000002</v>
      </c>
      <c r="E8" s="29">
        <v>13.042999999999999</v>
      </c>
      <c r="F8" s="29">
        <v>56.795000000000002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2" t="s">
        <v>194</v>
      </c>
      <c r="B9" s="42">
        <v>0.8</v>
      </c>
      <c r="C9" s="42">
        <v>0.78</v>
      </c>
      <c r="D9" s="42">
        <v>0.76</v>
      </c>
      <c r="E9" s="42">
        <v>0.75</v>
      </c>
      <c r="F9" s="42">
        <v>0.74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2"/>
      <c r="B10" s="29"/>
      <c r="C10" s="29"/>
      <c r="D10" s="29"/>
      <c r="E10" s="29"/>
      <c r="F10" s="2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 t="s">
        <v>195</v>
      </c>
      <c r="B11" s="26"/>
      <c r="C11" s="26"/>
      <c r="D11" s="26"/>
      <c r="E11" s="26"/>
      <c r="F11" s="2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 t="s">
        <v>27</v>
      </c>
      <c r="B12" s="26">
        <v>6</v>
      </c>
      <c r="C12" s="26">
        <v>8</v>
      </c>
      <c r="D12" s="26">
        <v>12</v>
      </c>
      <c r="E12" s="26">
        <v>18</v>
      </c>
      <c r="F12" s="26">
        <v>30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 t="s">
        <v>196</v>
      </c>
      <c r="B13" s="26">
        <v>-5.7560000000000002</v>
      </c>
      <c r="C13" s="26">
        <v>-7.1230000000000002</v>
      </c>
      <c r="D13" s="26">
        <v>-8.5419999999999998</v>
      </c>
      <c r="E13" s="26">
        <v>-4.9580000000000002</v>
      </c>
      <c r="F13" s="26">
        <v>26.795000000000002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3"/>
      <c r="B14" s="30">
        <v>-18.87</v>
      </c>
      <c r="C14" s="30">
        <v>-6.33</v>
      </c>
      <c r="D14" s="30">
        <v>-1.88</v>
      </c>
      <c r="E14" s="30">
        <v>-0.28999999999999998</v>
      </c>
      <c r="F14" s="30">
        <v>0.35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3" t="s">
        <v>197</v>
      </c>
      <c r="B15" s="31"/>
      <c r="C15" s="31"/>
      <c r="D15" s="31"/>
      <c r="E15" s="31"/>
      <c r="F15" s="3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 t="s">
        <v>198</v>
      </c>
      <c r="B16" s="26"/>
      <c r="C16" s="26"/>
      <c r="D16" s="26"/>
      <c r="E16" s="26"/>
      <c r="F16" s="2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 t="s">
        <v>199</v>
      </c>
      <c r="B17" s="26">
        <v>20</v>
      </c>
      <c r="C17" s="26">
        <v>0</v>
      </c>
      <c r="D17" s="26">
        <v>0</v>
      </c>
      <c r="E17" s="26">
        <v>0</v>
      </c>
      <c r="F17" s="26"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 t="s">
        <v>200</v>
      </c>
      <c r="B18" s="26">
        <v>4</v>
      </c>
      <c r="C18" s="26">
        <v>2</v>
      </c>
      <c r="D18" s="26">
        <v>2</v>
      </c>
      <c r="E18" s="26">
        <v>3</v>
      </c>
      <c r="F18" s="26">
        <v>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 t="s">
        <v>29</v>
      </c>
      <c r="B19" s="26">
        <v>1</v>
      </c>
      <c r="C19" s="26">
        <v>1.5</v>
      </c>
      <c r="D19" s="26">
        <v>2</v>
      </c>
      <c r="E19" s="26">
        <v>3</v>
      </c>
      <c r="F19" s="26">
        <v>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6">
        <v>-10.756</v>
      </c>
      <c r="C20" s="26">
        <v>-10.622999999999999</v>
      </c>
      <c r="D20" s="26">
        <v>-12.542</v>
      </c>
      <c r="E20" s="26">
        <v>-10.958</v>
      </c>
      <c r="F20" s="26">
        <v>17.795000000000002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2"/>
      <c r="B21" s="29">
        <v>9.2439999999999998</v>
      </c>
      <c r="C21" s="29">
        <v>-1.379</v>
      </c>
      <c r="D21" s="29">
        <v>-13.920999999999999</v>
      </c>
      <c r="E21" s="29">
        <v>-24.879000000000001</v>
      </c>
      <c r="F21" s="29">
        <v>-7.0839999999999996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2"/>
      <c r="B22" s="29"/>
      <c r="C22" s="29"/>
      <c r="D22" s="29"/>
      <c r="E22" s="29"/>
      <c r="F22" s="2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2"/>
      <c r="B23" s="29"/>
      <c r="C23" s="29"/>
      <c r="D23" s="29"/>
      <c r="E23" s="29"/>
      <c r="F23" s="2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2"/>
      <c r="B24" s="29"/>
      <c r="C24" s="29"/>
      <c r="D24" s="29"/>
      <c r="E24" s="29"/>
      <c r="F24" s="2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2"/>
      <c r="B25" s="29"/>
      <c r="C25" s="29"/>
      <c r="D25" s="29"/>
      <c r="E25" s="29"/>
      <c r="F25" s="29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00"/>
  <sheetViews>
    <sheetView workbookViewId="0">
      <selection sqref="A1:F1"/>
    </sheetView>
  </sheetViews>
  <sheetFormatPr defaultRowHeight="13.8"/>
  <cols>
    <col min="1" max="1" width="28" customWidth="1"/>
    <col min="2" max="2" width="18" customWidth="1"/>
    <col min="3" max="6" width="16" customWidth="1"/>
    <col min="7" max="8" width="24" customWidth="1"/>
    <col min="9" max="26" width="14" customWidth="1"/>
  </cols>
  <sheetData>
    <row r="1" spans="1:26" ht="19.2">
      <c r="A1" s="48" t="s">
        <v>201</v>
      </c>
      <c r="B1" s="48"/>
      <c r="C1" s="48"/>
      <c r="D1" s="48"/>
      <c r="E1" s="48"/>
      <c r="F1" s="48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1" t="s">
        <v>202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 t="s">
        <v>203</v>
      </c>
      <c r="B4" s="17">
        <v>1</v>
      </c>
      <c r="C4" s="17">
        <v>0.5</v>
      </c>
      <c r="D4" s="17">
        <v>0</v>
      </c>
      <c r="E4" s="17">
        <v>0</v>
      </c>
      <c r="F4" s="17"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 t="s">
        <v>204</v>
      </c>
      <c r="B5" s="17">
        <v>0</v>
      </c>
      <c r="C5" s="17">
        <v>1</v>
      </c>
      <c r="D5" s="17">
        <v>1</v>
      </c>
      <c r="E5" s="17">
        <v>1.5</v>
      </c>
      <c r="F5" s="17">
        <v>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 t="s">
        <v>205</v>
      </c>
      <c r="B6" s="17">
        <v>0</v>
      </c>
      <c r="C6" s="17">
        <v>0</v>
      </c>
      <c r="D6" s="17">
        <v>1</v>
      </c>
      <c r="E6" s="17">
        <v>1.5</v>
      </c>
      <c r="F6" s="17">
        <v>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18" t="s">
        <v>206</v>
      </c>
      <c r="B7" s="19">
        <f>SUM(B4:B6)</f>
        <v>1</v>
      </c>
      <c r="C7" s="19">
        <f>SUM(C4:C6)</f>
        <v>1.5</v>
      </c>
      <c r="D7" s="19">
        <f>SUM(D4:D6)</f>
        <v>2</v>
      </c>
      <c r="E7" s="19">
        <f>SUM(E4:E6)</f>
        <v>3</v>
      </c>
      <c r="F7" s="19">
        <f>SUM(F4:F6)</f>
        <v>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 t="s">
        <v>207</v>
      </c>
      <c r="B8" s="2" t="s">
        <v>208</v>
      </c>
      <c r="C8" s="2" t="s">
        <v>209</v>
      </c>
      <c r="D8" s="2" t="s">
        <v>210</v>
      </c>
      <c r="E8" s="2" t="s">
        <v>210</v>
      </c>
      <c r="F8" s="2" t="s">
        <v>210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00"/>
  <sheetViews>
    <sheetView workbookViewId="0">
      <selection sqref="A1:F1"/>
    </sheetView>
  </sheetViews>
  <sheetFormatPr defaultRowHeight="13.8"/>
  <cols>
    <col min="1" max="1" width="28" customWidth="1"/>
    <col min="2" max="2" width="18" customWidth="1"/>
    <col min="3" max="6" width="16" customWidth="1"/>
    <col min="7" max="8" width="24" customWidth="1"/>
    <col min="9" max="26" width="14" customWidth="1"/>
  </cols>
  <sheetData>
    <row r="1" spans="1:26" ht="19.2">
      <c r="A1" s="48" t="s">
        <v>211</v>
      </c>
      <c r="B1" s="48"/>
      <c r="C1" s="48"/>
      <c r="D1" s="48"/>
      <c r="E1" s="48"/>
      <c r="F1" s="48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1" t="s">
        <v>62</v>
      </c>
      <c r="B3" s="1" t="s">
        <v>212</v>
      </c>
      <c r="C3" s="1" t="s">
        <v>213</v>
      </c>
      <c r="D3" s="1" t="s">
        <v>214</v>
      </c>
      <c r="E3" s="1" t="s">
        <v>215</v>
      </c>
      <c r="F3" s="1" t="s">
        <v>216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 t="s">
        <v>63</v>
      </c>
      <c r="B4" s="17">
        <v>0.22900000000000001</v>
      </c>
      <c r="C4" s="17">
        <v>0.84399999999999997</v>
      </c>
      <c r="D4" s="17">
        <v>3.4129999999999998</v>
      </c>
      <c r="E4" s="17">
        <v>13.042999999999999</v>
      </c>
      <c r="F4" s="17">
        <v>57.563000000000002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 t="s">
        <v>61</v>
      </c>
      <c r="B5" s="17">
        <v>0.30499999999999999</v>
      </c>
      <c r="C5" s="17">
        <v>1.125</v>
      </c>
      <c r="D5" s="17">
        <v>4.55</v>
      </c>
      <c r="E5" s="17">
        <v>17.39</v>
      </c>
      <c r="F5" s="17">
        <v>76.75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 t="s">
        <v>13</v>
      </c>
      <c r="B6" s="17">
        <v>0.45800000000000002</v>
      </c>
      <c r="C6" s="17">
        <v>1.6879999999999999</v>
      </c>
      <c r="D6" s="17">
        <v>6.8250000000000002</v>
      </c>
      <c r="E6" s="17">
        <v>26.085000000000001</v>
      </c>
      <c r="F6" s="17">
        <v>115.125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mergeCells count="1"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Dashboard</vt:lpstr>
      <vt:lpstr>Scenario Control</vt:lpstr>
      <vt:lpstr>Sources &amp; Uses</vt:lpstr>
      <vt:lpstr>Revenue Drivers</vt:lpstr>
      <vt:lpstr>Revenue Model</vt:lpstr>
      <vt:lpstr>24M Operating Plan</vt:lpstr>
      <vt:lpstr>5Y Summary</vt:lpstr>
      <vt:lpstr>Regulatory Capital</vt:lpstr>
      <vt:lpstr>Scenario Analysis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White</dc:creator>
  <cp:lastModifiedBy>Jaime White</cp:lastModifiedBy>
  <dcterms:created xsi:type="dcterms:W3CDTF">2026-06-24T02:59:30Z</dcterms:created>
  <dcterms:modified xsi:type="dcterms:W3CDTF">2026-06-24T02:59:31Z</dcterms:modified>
</cp:coreProperties>
</file>